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27795" windowHeight="12600"/>
  </bookViews>
  <sheets>
    <sheet name="Combat Calculator" sheetId="12" r:id="rId1"/>
    <sheet name="Early Fight Example" sheetId="10" r:id="rId2"/>
    <sheet name="Mid Fight Example" sheetId="11" r:id="rId3"/>
  </sheets>
  <calcPr calcId="145621"/>
</workbook>
</file>

<file path=xl/calcChain.xml><?xml version="1.0" encoding="utf-8"?>
<calcChain xmlns="http://schemas.openxmlformats.org/spreadsheetml/2006/main">
  <c r="E38" i="11" l="1"/>
  <c r="O38" i="11"/>
  <c r="N38" i="11"/>
  <c r="D38" i="11"/>
  <c r="O38" i="10"/>
  <c r="N38" i="10"/>
  <c r="N38" i="12"/>
  <c r="O38" i="12"/>
  <c r="E38" i="10"/>
  <c r="D38" i="10"/>
  <c r="D38" i="12"/>
  <c r="E38" i="12"/>
  <c r="F38" i="12"/>
  <c r="P38" i="11"/>
  <c r="F38" i="11"/>
  <c r="P38" i="10"/>
  <c r="P38" i="12"/>
  <c r="F38" i="10"/>
  <c r="H38" i="10" l="1"/>
  <c r="G38" i="10"/>
  <c r="R38" i="10"/>
  <c r="Q38" i="10"/>
  <c r="G38" i="11"/>
  <c r="Q38" i="11"/>
  <c r="R38" i="11"/>
  <c r="H38" i="11"/>
  <c r="AT19" i="10" l="1"/>
  <c r="AT18" i="10"/>
  <c r="AT17" i="10"/>
  <c r="AT16" i="10"/>
  <c r="AT15" i="10"/>
  <c r="AT9" i="10"/>
  <c r="AT8" i="10"/>
  <c r="AT7" i="10"/>
  <c r="AT6" i="10"/>
  <c r="AT5" i="10"/>
  <c r="AT19" i="11"/>
  <c r="AT18" i="11"/>
  <c r="AT17" i="11"/>
  <c r="AT16" i="11"/>
  <c r="AT15" i="11"/>
  <c r="AT9" i="11"/>
  <c r="AT8" i="11"/>
  <c r="AT7" i="11"/>
  <c r="AT6" i="11"/>
  <c r="AT5" i="11"/>
  <c r="AT19" i="12"/>
  <c r="AT18" i="12"/>
  <c r="AT17" i="12"/>
  <c r="AT16" i="12"/>
  <c r="AT15" i="12"/>
  <c r="AT9" i="12"/>
  <c r="AT8" i="12"/>
  <c r="AT7" i="12"/>
  <c r="AT6" i="12"/>
  <c r="AT5" i="12"/>
  <c r="BT19" i="12" l="1"/>
  <c r="BS19" i="12"/>
  <c r="BQ19" i="12"/>
  <c r="BO19" i="12"/>
  <c r="BM19" i="12"/>
  <c r="BN19" i="12" s="1"/>
  <c r="BK19" i="12"/>
  <c r="BJ19" i="12"/>
  <c r="BL19" i="12" s="1"/>
  <c r="BI19" i="12"/>
  <c r="BG19" i="12"/>
  <c r="BE19" i="12"/>
  <c r="BD19" i="12"/>
  <c r="BH19" i="12" s="1"/>
  <c r="BC19" i="12"/>
  <c r="BB19" i="12"/>
  <c r="BA19" i="12"/>
  <c r="AZ19" i="12"/>
  <c r="AY19" i="12"/>
  <c r="AX19" i="12"/>
  <c r="AW19" i="12"/>
  <c r="AV19" i="12"/>
  <c r="AU19" i="12"/>
  <c r="BT18" i="12"/>
  <c r="BS18" i="12"/>
  <c r="BQ18" i="12"/>
  <c r="BO18" i="12"/>
  <c r="BN18" i="12"/>
  <c r="BM18" i="12"/>
  <c r="BI18" i="12"/>
  <c r="BK18" i="12" s="1"/>
  <c r="BG18" i="12"/>
  <c r="BE18" i="12"/>
  <c r="BD18" i="12"/>
  <c r="BJ18" i="12" s="1"/>
  <c r="BL18" i="12" s="1"/>
  <c r="BC18" i="12"/>
  <c r="BB18" i="12"/>
  <c r="BA18" i="12"/>
  <c r="AZ18" i="12"/>
  <c r="AY18" i="12"/>
  <c r="AX18" i="12"/>
  <c r="AW18" i="12"/>
  <c r="AV18" i="12"/>
  <c r="AU18" i="12"/>
  <c r="BT17" i="12"/>
  <c r="BS17" i="12"/>
  <c r="BR17" i="12"/>
  <c r="BQ17" i="12"/>
  <c r="BO17" i="12"/>
  <c r="BM17" i="12"/>
  <c r="BJ17" i="12"/>
  <c r="BL17" i="12" s="1"/>
  <c r="BI17" i="12"/>
  <c r="BK17" i="12" s="1"/>
  <c r="BG17" i="12"/>
  <c r="BH17" i="12" s="1"/>
  <c r="BF17" i="12"/>
  <c r="BE17" i="12"/>
  <c r="BD17" i="12"/>
  <c r="BP17" i="12" s="1"/>
  <c r="BC17" i="12"/>
  <c r="BB17" i="12"/>
  <c r="BA17" i="12"/>
  <c r="AZ17" i="12"/>
  <c r="AY17" i="12"/>
  <c r="AX17" i="12"/>
  <c r="AW17" i="12"/>
  <c r="AV17" i="12"/>
  <c r="AU17" i="12"/>
  <c r="AS17" i="12"/>
  <c r="BT16" i="12"/>
  <c r="BS16" i="12"/>
  <c r="BR16" i="12"/>
  <c r="BQ16" i="12"/>
  <c r="BO16" i="12"/>
  <c r="BN16" i="12"/>
  <c r="BM16" i="12"/>
  <c r="BK16" i="12"/>
  <c r="BJ16" i="12"/>
  <c r="BL16" i="12" s="1"/>
  <c r="BI16" i="12"/>
  <c r="BH16" i="12"/>
  <c r="BG16" i="12"/>
  <c r="BF16" i="12"/>
  <c r="BE16" i="12"/>
  <c r="BD16" i="12"/>
  <c r="BP16" i="12" s="1"/>
  <c r="BC16" i="12"/>
  <c r="BB16" i="12"/>
  <c r="BA16" i="12"/>
  <c r="AZ16" i="12"/>
  <c r="AY16" i="12"/>
  <c r="AX16" i="12"/>
  <c r="AW16" i="12"/>
  <c r="AV16" i="12"/>
  <c r="AU16" i="12"/>
  <c r="BT15" i="12"/>
  <c r="BS15" i="12"/>
  <c r="BQ15" i="12"/>
  <c r="BO15" i="12"/>
  <c r="BN15" i="12"/>
  <c r="BM15" i="12"/>
  <c r="BI15" i="12"/>
  <c r="BK15" i="12" s="1"/>
  <c r="BG15" i="12"/>
  <c r="BE15" i="12"/>
  <c r="BD15" i="12"/>
  <c r="BJ15" i="12" s="1"/>
  <c r="BL15" i="12" s="1"/>
  <c r="BC15" i="12"/>
  <c r="BB15" i="12"/>
  <c r="BA15" i="12"/>
  <c r="AZ15" i="12"/>
  <c r="AY15" i="12"/>
  <c r="AX15" i="12"/>
  <c r="AW15" i="12"/>
  <c r="AV15" i="12"/>
  <c r="AU15" i="12"/>
  <c r="AS14" i="12"/>
  <c r="AS19" i="12" s="1"/>
  <c r="M12" i="12"/>
  <c r="R17" i="12" s="1"/>
  <c r="R20" i="12" s="1"/>
  <c r="F12" i="12"/>
  <c r="C12" i="12"/>
  <c r="H24" i="12" s="1"/>
  <c r="AR11" i="12"/>
  <c r="P11" i="12"/>
  <c r="P12" i="12" s="1"/>
  <c r="O11" i="12"/>
  <c r="N11" i="12"/>
  <c r="F11" i="12"/>
  <c r="E11" i="12"/>
  <c r="D11" i="12"/>
  <c r="N10" i="12"/>
  <c r="N12" i="12" s="1"/>
  <c r="D10" i="12"/>
  <c r="D12" i="12" s="1"/>
  <c r="BT9" i="12"/>
  <c r="BS9" i="12"/>
  <c r="BQ9" i="12"/>
  <c r="BO9" i="12"/>
  <c r="BM9" i="12"/>
  <c r="BI9" i="12"/>
  <c r="BK9" i="12" s="1"/>
  <c r="BG9" i="12"/>
  <c r="BH9" i="12" s="1"/>
  <c r="BE9" i="12"/>
  <c r="BD9" i="12"/>
  <c r="BR9" i="12" s="1"/>
  <c r="BC9" i="12"/>
  <c r="BB9" i="12"/>
  <c r="BA9" i="12"/>
  <c r="AZ9" i="12"/>
  <c r="AY9" i="12"/>
  <c r="AX9" i="12"/>
  <c r="AW9" i="12"/>
  <c r="AV9" i="12"/>
  <c r="AU9" i="12"/>
  <c r="BT8" i="12"/>
  <c r="BS8" i="12"/>
  <c r="BQ8" i="12"/>
  <c r="BO8" i="12"/>
  <c r="BM8" i="12"/>
  <c r="BK8" i="12"/>
  <c r="BI8" i="12"/>
  <c r="BG8" i="12"/>
  <c r="BE8" i="12"/>
  <c r="BD8" i="12"/>
  <c r="BJ8" i="12" s="1"/>
  <c r="BL8" i="12" s="1"/>
  <c r="BC8" i="12"/>
  <c r="BB8" i="12"/>
  <c r="BA8" i="12"/>
  <c r="AZ8" i="12"/>
  <c r="AY8" i="12"/>
  <c r="AX8" i="12"/>
  <c r="AW8" i="12"/>
  <c r="AV8" i="12"/>
  <c r="AU8" i="12"/>
  <c r="BT7" i="12"/>
  <c r="BS7" i="12"/>
  <c r="BQ7" i="12"/>
  <c r="BR7" i="12" s="1"/>
  <c r="BO7" i="12"/>
  <c r="BM7" i="12"/>
  <c r="BK7" i="12"/>
  <c r="BI7" i="12"/>
  <c r="BG7" i="12"/>
  <c r="BH7" i="12" s="1"/>
  <c r="BE7" i="12"/>
  <c r="BF7" i="12" s="1"/>
  <c r="BD7" i="12"/>
  <c r="BN7" i="12" s="1"/>
  <c r="BC7" i="12"/>
  <c r="BB7" i="12"/>
  <c r="BA7" i="12"/>
  <c r="AZ7" i="12"/>
  <c r="AY7" i="12"/>
  <c r="AX7" i="12"/>
  <c r="AW7" i="12"/>
  <c r="AV7" i="12"/>
  <c r="AU7" i="12"/>
  <c r="AS7" i="12"/>
  <c r="BT6" i="12"/>
  <c r="BS6" i="12"/>
  <c r="BQ6" i="12"/>
  <c r="BO6" i="12"/>
  <c r="BM6" i="12"/>
  <c r="BI6" i="12"/>
  <c r="BK6" i="12" s="1"/>
  <c r="BG6" i="12"/>
  <c r="BH6" i="12" s="1"/>
  <c r="BE6" i="12"/>
  <c r="BD6" i="12"/>
  <c r="BR6" i="12" s="1"/>
  <c r="BC6" i="12"/>
  <c r="BB6" i="12"/>
  <c r="BA6" i="12"/>
  <c r="AZ6" i="12"/>
  <c r="AY6" i="12"/>
  <c r="AX6" i="12"/>
  <c r="AW6" i="12"/>
  <c r="AV6" i="12"/>
  <c r="AU6" i="12"/>
  <c r="BT5" i="12"/>
  <c r="BS5" i="12"/>
  <c r="BQ5" i="12"/>
  <c r="BR5" i="12" s="1"/>
  <c r="BO5" i="12"/>
  <c r="BM5" i="12"/>
  <c r="BI5" i="12"/>
  <c r="BK5" i="12" s="1"/>
  <c r="BG5" i="12"/>
  <c r="BH5" i="12" s="1"/>
  <c r="BE5" i="12"/>
  <c r="BF5" i="12" s="1"/>
  <c r="BD5" i="12"/>
  <c r="BP5" i="12" s="1"/>
  <c r="BC5" i="12"/>
  <c r="BB5" i="12"/>
  <c r="BA5" i="12"/>
  <c r="AZ5" i="12"/>
  <c r="AY5" i="12"/>
  <c r="AX5" i="12"/>
  <c r="AW5" i="12"/>
  <c r="AV5" i="12"/>
  <c r="AU5" i="12"/>
  <c r="AS5" i="12"/>
  <c r="AS4" i="12"/>
  <c r="AS9" i="12" s="1"/>
  <c r="C4" i="12"/>
  <c r="C6" i="12" s="1"/>
  <c r="AP2" i="12"/>
  <c r="AP3" i="12" s="1"/>
  <c r="AP4" i="12" s="1"/>
  <c r="AP5" i="12" s="1"/>
  <c r="AP6" i="12" s="1"/>
  <c r="AP7" i="12" s="1"/>
  <c r="AP8" i="12" s="1"/>
  <c r="AP9" i="12" s="1"/>
  <c r="AP10" i="12" s="1"/>
  <c r="AP11" i="12" s="1"/>
  <c r="AP12" i="12" s="1"/>
  <c r="AP13" i="12" s="1"/>
  <c r="AP14" i="12" s="1"/>
  <c r="AP15" i="12" s="1"/>
  <c r="AP16" i="12" s="1"/>
  <c r="AP17" i="12" s="1"/>
  <c r="AP18" i="12" s="1"/>
  <c r="AP19" i="12" s="1"/>
  <c r="AP20" i="12" s="1"/>
  <c r="AP21" i="12" s="1"/>
  <c r="AP22" i="12" s="1"/>
  <c r="AP23" i="12" s="1"/>
  <c r="AP24" i="12" s="1"/>
  <c r="AP25" i="12" s="1"/>
  <c r="AP26" i="12" s="1"/>
  <c r="AP27" i="12" s="1"/>
  <c r="AP28" i="12" s="1"/>
  <c r="AP29" i="12" s="1"/>
  <c r="AP30" i="12" s="1"/>
  <c r="AP31" i="12" s="1"/>
  <c r="AP32" i="12" s="1"/>
  <c r="AP33" i="12" s="1"/>
  <c r="AP34" i="12" s="1"/>
  <c r="AP35" i="12" s="1"/>
  <c r="AP36" i="12" s="1"/>
  <c r="AP37" i="12" s="1"/>
  <c r="AP38" i="12" s="1"/>
  <c r="AP39" i="12" s="1"/>
  <c r="AP40" i="12" s="1"/>
  <c r="AP41" i="12" s="1"/>
  <c r="AP42" i="12" s="1"/>
  <c r="AP43" i="12" s="1"/>
  <c r="AP44" i="12" s="1"/>
  <c r="AP45" i="12" s="1"/>
  <c r="AP46" i="12" s="1"/>
  <c r="AP47" i="12" s="1"/>
  <c r="AP48" i="12" s="1"/>
  <c r="AP49" i="12" s="1"/>
  <c r="AP50" i="12" s="1"/>
  <c r="AP51" i="12" s="1"/>
  <c r="AP52" i="12" s="1"/>
  <c r="AP53" i="12" s="1"/>
  <c r="AP54" i="12" s="1"/>
  <c r="AP55" i="12" s="1"/>
  <c r="AP56" i="12" s="1"/>
  <c r="AP57" i="12" s="1"/>
  <c r="AP58" i="12" s="1"/>
  <c r="AP59" i="12" s="1"/>
  <c r="AP60" i="12" s="1"/>
  <c r="AP61" i="12" s="1"/>
  <c r="AP62" i="12" s="1"/>
  <c r="AP63" i="12" s="1"/>
  <c r="AP64" i="12" s="1"/>
  <c r="AP65" i="12" s="1"/>
  <c r="AP66" i="12" s="1"/>
  <c r="AP67" i="12" s="1"/>
  <c r="AP68" i="12" s="1"/>
  <c r="AP69" i="12" s="1"/>
  <c r="AP70" i="12" s="1"/>
  <c r="AP71" i="12" s="1"/>
  <c r="AP72" i="12" s="1"/>
  <c r="AP73" i="12" s="1"/>
  <c r="AP74" i="12" s="1"/>
  <c r="AP75" i="12" s="1"/>
  <c r="AP76" i="12" s="1"/>
  <c r="AP77" i="12" s="1"/>
  <c r="AP78" i="12" s="1"/>
  <c r="AP79" i="12" s="1"/>
  <c r="AP80" i="12" s="1"/>
  <c r="AP81" i="12" s="1"/>
  <c r="AP82" i="12" s="1"/>
  <c r="AP83" i="12" s="1"/>
  <c r="AP84" i="12" s="1"/>
  <c r="AP85" i="12" s="1"/>
  <c r="AP86" i="12" s="1"/>
  <c r="AP87" i="12" s="1"/>
  <c r="AP88" i="12" s="1"/>
  <c r="AP89" i="12" s="1"/>
  <c r="AP90" i="12" s="1"/>
  <c r="AP91" i="12" s="1"/>
  <c r="AP92" i="12" s="1"/>
  <c r="AP93" i="12" s="1"/>
  <c r="AP94" i="12" s="1"/>
  <c r="AP95" i="12" s="1"/>
  <c r="AP96" i="12" s="1"/>
  <c r="AP97" i="12" s="1"/>
  <c r="AP98" i="12" s="1"/>
  <c r="AP99" i="12" s="1"/>
  <c r="AP100" i="12" s="1"/>
  <c r="AR1" i="12"/>
  <c r="AH1" i="12"/>
  <c r="AB1" i="12"/>
  <c r="BT19" i="11"/>
  <c r="BS19" i="11"/>
  <c r="BQ19" i="11"/>
  <c r="BO19" i="11"/>
  <c r="BM19" i="11"/>
  <c r="BN19" i="11" s="1"/>
  <c r="BI19" i="11"/>
  <c r="BK19" i="11" s="1"/>
  <c r="BG19" i="11"/>
  <c r="BE19" i="11"/>
  <c r="BD19" i="11"/>
  <c r="BH19" i="11" s="1"/>
  <c r="BC19" i="11"/>
  <c r="BB19" i="11"/>
  <c r="BA19" i="11"/>
  <c r="AZ19" i="11"/>
  <c r="AY19" i="11"/>
  <c r="AX19" i="11"/>
  <c r="AW19" i="11"/>
  <c r="AV19" i="11"/>
  <c r="AU19" i="11"/>
  <c r="BT18" i="11"/>
  <c r="BS18" i="11"/>
  <c r="BQ18" i="11"/>
  <c r="BO18" i="11"/>
  <c r="BM18" i="11"/>
  <c r="BN18" i="11" s="1"/>
  <c r="BI18" i="11"/>
  <c r="BK18" i="11" s="1"/>
  <c r="BG18" i="11"/>
  <c r="BE18" i="11"/>
  <c r="BD18" i="11"/>
  <c r="BJ18" i="11" s="1"/>
  <c r="BL18" i="11" s="1"/>
  <c r="BC18" i="11"/>
  <c r="BB18" i="11"/>
  <c r="BA18" i="11"/>
  <c r="AZ18" i="11"/>
  <c r="AY18" i="11"/>
  <c r="AX18" i="11"/>
  <c r="AW18" i="11"/>
  <c r="AV18" i="11"/>
  <c r="AU18" i="11"/>
  <c r="BT17" i="11"/>
  <c r="BS17" i="11"/>
  <c r="BQ17" i="11"/>
  <c r="BO17" i="11"/>
  <c r="BM17" i="11"/>
  <c r="BI17" i="11"/>
  <c r="BK17" i="11" s="1"/>
  <c r="BG17" i="11"/>
  <c r="BE17" i="11"/>
  <c r="BD17" i="11"/>
  <c r="BN17" i="11" s="1"/>
  <c r="BC17" i="11"/>
  <c r="BB17" i="11"/>
  <c r="BA17" i="11"/>
  <c r="AZ17" i="11"/>
  <c r="AY17" i="11"/>
  <c r="AX17" i="11"/>
  <c r="AW17" i="11"/>
  <c r="AV17" i="11"/>
  <c r="AU17" i="11"/>
  <c r="AS17" i="11"/>
  <c r="BT16" i="11"/>
  <c r="BS16" i="11"/>
  <c r="BR16" i="11"/>
  <c r="BQ16" i="11"/>
  <c r="BO16" i="11"/>
  <c r="BM16" i="11"/>
  <c r="BN16" i="11" s="1"/>
  <c r="BI16" i="11"/>
  <c r="BK16" i="11" s="1"/>
  <c r="BG16" i="11"/>
  <c r="BH16" i="11" s="1"/>
  <c r="BF16" i="11"/>
  <c r="BE16" i="11"/>
  <c r="BD16" i="11"/>
  <c r="BP16" i="11" s="1"/>
  <c r="BC16" i="11"/>
  <c r="BB16" i="11"/>
  <c r="BA16" i="11"/>
  <c r="AZ16" i="11"/>
  <c r="AY16" i="11"/>
  <c r="AX16" i="11"/>
  <c r="AW16" i="11"/>
  <c r="AV16" i="11"/>
  <c r="AU16" i="11"/>
  <c r="AS16" i="11"/>
  <c r="BT15" i="11"/>
  <c r="BS15" i="11"/>
  <c r="BQ15" i="11"/>
  <c r="BO15" i="11"/>
  <c r="BM15" i="11"/>
  <c r="BN15" i="11" s="1"/>
  <c r="BI15" i="11"/>
  <c r="BK15" i="11" s="1"/>
  <c r="BG15" i="11"/>
  <c r="BE15" i="11"/>
  <c r="BD15" i="11"/>
  <c r="BH15" i="11" s="1"/>
  <c r="BC15" i="11"/>
  <c r="BB15" i="11"/>
  <c r="BA15" i="11"/>
  <c r="AZ15" i="11"/>
  <c r="AY15" i="11"/>
  <c r="AX15" i="11"/>
  <c r="AW15" i="11"/>
  <c r="AV15" i="11"/>
  <c r="AU15" i="11"/>
  <c r="AS14" i="11"/>
  <c r="AS19" i="11" s="1"/>
  <c r="AR11" i="11"/>
  <c r="BT9" i="11"/>
  <c r="BS9" i="11"/>
  <c r="BQ9" i="11"/>
  <c r="BO9" i="11"/>
  <c r="BN9" i="11"/>
  <c r="BM9" i="11"/>
  <c r="BI9" i="11"/>
  <c r="BK9" i="11" s="1"/>
  <c r="BG9" i="11"/>
  <c r="BE9" i="11"/>
  <c r="BD9" i="11"/>
  <c r="BJ9" i="11" s="1"/>
  <c r="BL9" i="11" s="1"/>
  <c r="BC9" i="11"/>
  <c r="BB9" i="11"/>
  <c r="BA9" i="11"/>
  <c r="AZ9" i="11"/>
  <c r="AY9" i="11"/>
  <c r="AX9" i="11"/>
  <c r="AW9" i="11"/>
  <c r="AV9" i="11"/>
  <c r="AU9" i="11"/>
  <c r="BT8" i="11"/>
  <c r="BS8" i="11"/>
  <c r="BQ8" i="11"/>
  <c r="BR8" i="11" s="1"/>
  <c r="BO8" i="11"/>
  <c r="BM8" i="11"/>
  <c r="BN8" i="11" s="1"/>
  <c r="BI8" i="11"/>
  <c r="BK8" i="11" s="1"/>
  <c r="BG8" i="11"/>
  <c r="BH8" i="11" s="1"/>
  <c r="BE8" i="11"/>
  <c r="BF8" i="11" s="1"/>
  <c r="BD8" i="11"/>
  <c r="BP8" i="11" s="1"/>
  <c r="BC8" i="11"/>
  <c r="BB8" i="11"/>
  <c r="BA8" i="11"/>
  <c r="AZ8" i="11"/>
  <c r="AY8" i="11"/>
  <c r="AX8" i="11"/>
  <c r="AW8" i="11"/>
  <c r="AV8" i="11"/>
  <c r="AU8" i="11"/>
  <c r="BT7" i="11"/>
  <c r="BS7" i="11"/>
  <c r="BQ7" i="11"/>
  <c r="BO7" i="11"/>
  <c r="BM7" i="11"/>
  <c r="BN7" i="11" s="1"/>
  <c r="BK7" i="11"/>
  <c r="BJ7" i="11"/>
  <c r="BL7" i="11" s="1"/>
  <c r="BI7" i="11"/>
  <c r="BH7" i="11"/>
  <c r="BG7" i="11"/>
  <c r="BE7" i="11"/>
  <c r="BD7" i="11"/>
  <c r="BR7" i="11" s="1"/>
  <c r="BC7" i="11"/>
  <c r="BB7" i="11"/>
  <c r="BA7" i="11"/>
  <c r="AZ7" i="11"/>
  <c r="AY7" i="11"/>
  <c r="AX7" i="11"/>
  <c r="AW7" i="11"/>
  <c r="AV7" i="11"/>
  <c r="AU7" i="11"/>
  <c r="BT6" i="11"/>
  <c r="BS6" i="11"/>
  <c r="BQ6" i="11"/>
  <c r="BO6" i="11"/>
  <c r="BM6" i="11"/>
  <c r="BN6" i="11" s="1"/>
  <c r="BK6" i="11"/>
  <c r="BI6" i="11"/>
  <c r="BG6" i="11"/>
  <c r="BE6" i="11"/>
  <c r="BD6" i="11"/>
  <c r="BJ6" i="11" s="1"/>
  <c r="BL6" i="11" s="1"/>
  <c r="BC6" i="11"/>
  <c r="BB6" i="11"/>
  <c r="BA6" i="11"/>
  <c r="AZ6" i="11"/>
  <c r="AY6" i="11"/>
  <c r="AX6" i="11"/>
  <c r="AW6" i="11"/>
  <c r="AV6" i="11"/>
  <c r="AU6" i="11"/>
  <c r="BT5" i="11"/>
  <c r="BS5" i="11"/>
  <c r="BQ5" i="11"/>
  <c r="BO5" i="11"/>
  <c r="BN5" i="11"/>
  <c r="BM5" i="11"/>
  <c r="BI5" i="11"/>
  <c r="BK5" i="11" s="1"/>
  <c r="BG5" i="11"/>
  <c r="BE5" i="11"/>
  <c r="BD5" i="11"/>
  <c r="BJ5" i="11" s="1"/>
  <c r="BL5" i="11" s="1"/>
  <c r="BC5" i="11"/>
  <c r="BB5" i="11"/>
  <c r="BA5" i="11"/>
  <c r="AZ5" i="11"/>
  <c r="AY5" i="11"/>
  <c r="AX5" i="11"/>
  <c r="AW5" i="11"/>
  <c r="AV5" i="11"/>
  <c r="AU5" i="11"/>
  <c r="AS4" i="11"/>
  <c r="AS7" i="11" s="1"/>
  <c r="AR1" i="11"/>
  <c r="BT19" i="10"/>
  <c r="BS19" i="10"/>
  <c r="BQ19" i="10"/>
  <c r="BO19" i="10"/>
  <c r="BM19" i="10"/>
  <c r="BN19" i="10" s="1"/>
  <c r="BI19" i="10"/>
  <c r="BK19" i="10" s="1"/>
  <c r="BG19" i="10"/>
  <c r="BE19" i="10"/>
  <c r="BD19" i="10"/>
  <c r="BH19" i="10" s="1"/>
  <c r="BC19" i="10"/>
  <c r="BB19" i="10"/>
  <c r="BA19" i="10"/>
  <c r="AZ19" i="10"/>
  <c r="AY19" i="10"/>
  <c r="AX19" i="10"/>
  <c r="AW19" i="10"/>
  <c r="AV19" i="10"/>
  <c r="AU19" i="10"/>
  <c r="BT18" i="10"/>
  <c r="BS18" i="10"/>
  <c r="BQ18" i="10"/>
  <c r="BO18" i="10"/>
  <c r="BM18" i="10"/>
  <c r="BN18" i="10" s="1"/>
  <c r="BK18" i="10"/>
  <c r="BI18" i="10"/>
  <c r="BG18" i="10"/>
  <c r="BE18" i="10"/>
  <c r="BD18" i="10"/>
  <c r="BJ18" i="10" s="1"/>
  <c r="BL18" i="10" s="1"/>
  <c r="BC18" i="10"/>
  <c r="BB18" i="10"/>
  <c r="BA18" i="10"/>
  <c r="AZ18" i="10"/>
  <c r="AY18" i="10"/>
  <c r="AX18" i="10"/>
  <c r="AW18" i="10"/>
  <c r="AV18" i="10"/>
  <c r="AU18" i="10"/>
  <c r="BT17" i="10"/>
  <c r="BS17" i="10"/>
  <c r="BQ17" i="10"/>
  <c r="BO17" i="10"/>
  <c r="BM17" i="10"/>
  <c r="BI17" i="10"/>
  <c r="BK17" i="10" s="1"/>
  <c r="BG17" i="10"/>
  <c r="BE17" i="10"/>
  <c r="BD17" i="10"/>
  <c r="BN17" i="10" s="1"/>
  <c r="BC17" i="10"/>
  <c r="BB17" i="10"/>
  <c r="BA17" i="10"/>
  <c r="AZ17" i="10"/>
  <c r="AY17" i="10"/>
  <c r="AX17" i="10"/>
  <c r="AW17" i="10"/>
  <c r="AV17" i="10"/>
  <c r="AU17" i="10"/>
  <c r="AS17" i="10"/>
  <c r="BT16" i="10"/>
  <c r="BS16" i="10"/>
  <c r="BR16" i="10"/>
  <c r="BQ16" i="10"/>
  <c r="BO16" i="10"/>
  <c r="BM16" i="10"/>
  <c r="BN16" i="10" s="1"/>
  <c r="BI16" i="10"/>
  <c r="BK16" i="10" s="1"/>
  <c r="BG16" i="10"/>
  <c r="BH16" i="10" s="1"/>
  <c r="BF16" i="10"/>
  <c r="BE16" i="10"/>
  <c r="BD16" i="10"/>
  <c r="BP16" i="10" s="1"/>
  <c r="BC16" i="10"/>
  <c r="BB16" i="10"/>
  <c r="BA16" i="10"/>
  <c r="AZ16" i="10"/>
  <c r="AY16" i="10"/>
  <c r="AX16" i="10"/>
  <c r="AW16" i="10"/>
  <c r="AV16" i="10"/>
  <c r="AU16" i="10"/>
  <c r="AS16" i="10"/>
  <c r="BT15" i="10"/>
  <c r="BS15" i="10"/>
  <c r="BQ15" i="10"/>
  <c r="BO15" i="10"/>
  <c r="BM15" i="10"/>
  <c r="BN15" i="10" s="1"/>
  <c r="BI15" i="10"/>
  <c r="BK15" i="10" s="1"/>
  <c r="BG15" i="10"/>
  <c r="BE15" i="10"/>
  <c r="BD15" i="10"/>
  <c r="BH15" i="10" s="1"/>
  <c r="BC15" i="10"/>
  <c r="BB15" i="10"/>
  <c r="BA15" i="10"/>
  <c r="AZ15" i="10"/>
  <c r="AY15" i="10"/>
  <c r="AX15" i="10"/>
  <c r="AW15" i="10"/>
  <c r="AV15" i="10"/>
  <c r="AU15" i="10"/>
  <c r="AS14" i="10"/>
  <c r="AS19" i="10" s="1"/>
  <c r="AR11" i="10"/>
  <c r="BT9" i="10"/>
  <c r="BS9" i="10"/>
  <c r="BQ9" i="10"/>
  <c r="BO9" i="10"/>
  <c r="BN9" i="10"/>
  <c r="BM9" i="10"/>
  <c r="BI9" i="10"/>
  <c r="BK9" i="10" s="1"/>
  <c r="BG9" i="10"/>
  <c r="BE9" i="10"/>
  <c r="BD9" i="10"/>
  <c r="BJ9" i="10" s="1"/>
  <c r="BL9" i="10" s="1"/>
  <c r="BC9" i="10"/>
  <c r="BB9" i="10"/>
  <c r="BA9" i="10"/>
  <c r="AZ9" i="10"/>
  <c r="AY9" i="10"/>
  <c r="AX9" i="10"/>
  <c r="AW9" i="10"/>
  <c r="AV9" i="10"/>
  <c r="AU9" i="10"/>
  <c r="BT8" i="10"/>
  <c r="BS8" i="10"/>
  <c r="BQ8" i="10"/>
  <c r="BR8" i="10" s="1"/>
  <c r="BO8" i="10"/>
  <c r="BM8" i="10"/>
  <c r="BI8" i="10"/>
  <c r="BK8" i="10" s="1"/>
  <c r="BG8" i="10"/>
  <c r="BH8" i="10" s="1"/>
  <c r="BE8" i="10"/>
  <c r="BF8" i="10" s="1"/>
  <c r="BD8" i="10"/>
  <c r="BP8" i="10" s="1"/>
  <c r="BC8" i="10"/>
  <c r="BB8" i="10"/>
  <c r="BA8" i="10"/>
  <c r="AZ8" i="10"/>
  <c r="AY8" i="10"/>
  <c r="AX8" i="10"/>
  <c r="AW8" i="10"/>
  <c r="AV8" i="10"/>
  <c r="AU8" i="10"/>
  <c r="BT7" i="10"/>
  <c r="BS7" i="10"/>
  <c r="BQ7" i="10"/>
  <c r="BO7" i="10"/>
  <c r="BM7" i="10"/>
  <c r="BN7" i="10" s="1"/>
  <c r="BI7" i="10"/>
  <c r="BJ7" i="10" s="1"/>
  <c r="BL7" i="10" s="1"/>
  <c r="BH7" i="10"/>
  <c r="BG7" i="10"/>
  <c r="BE7" i="10"/>
  <c r="BD7" i="10"/>
  <c r="BR7" i="10" s="1"/>
  <c r="BC7" i="10"/>
  <c r="BB7" i="10"/>
  <c r="BA7" i="10"/>
  <c r="AZ7" i="10"/>
  <c r="AY7" i="10"/>
  <c r="AX7" i="10"/>
  <c r="AW7" i="10"/>
  <c r="AV7" i="10"/>
  <c r="AU7" i="10"/>
  <c r="BT6" i="10"/>
  <c r="BS6" i="10"/>
  <c r="BQ6" i="10"/>
  <c r="BO6" i="10"/>
  <c r="BM6" i="10"/>
  <c r="BN6" i="10" s="1"/>
  <c r="BK6" i="10"/>
  <c r="BI6" i="10"/>
  <c r="BG6" i="10"/>
  <c r="BE6" i="10"/>
  <c r="BD6" i="10"/>
  <c r="BJ6" i="10" s="1"/>
  <c r="BL6" i="10" s="1"/>
  <c r="BC6" i="10"/>
  <c r="BB6" i="10"/>
  <c r="BA6" i="10"/>
  <c r="AZ6" i="10"/>
  <c r="AY6" i="10"/>
  <c r="AX6" i="10"/>
  <c r="AW6" i="10"/>
  <c r="AV6" i="10"/>
  <c r="AU6" i="10"/>
  <c r="BT5" i="10"/>
  <c r="BS5" i="10"/>
  <c r="BQ5" i="10"/>
  <c r="BO5" i="10"/>
  <c r="BN5" i="10"/>
  <c r="BM5" i="10"/>
  <c r="BI5" i="10"/>
  <c r="BK5" i="10" s="1"/>
  <c r="BG5" i="10"/>
  <c r="BE5" i="10"/>
  <c r="BD5" i="10"/>
  <c r="BP5" i="10" s="1"/>
  <c r="BC5" i="10"/>
  <c r="BB5" i="10"/>
  <c r="BA5" i="10"/>
  <c r="AZ5" i="10"/>
  <c r="AY5" i="10"/>
  <c r="AX5" i="10"/>
  <c r="AW5" i="10"/>
  <c r="AV5" i="10"/>
  <c r="AU5" i="10"/>
  <c r="AS4" i="10"/>
  <c r="AS7" i="10" s="1"/>
  <c r="AR1" i="10"/>
  <c r="P12" i="10"/>
  <c r="F12" i="10"/>
  <c r="F12" i="11"/>
  <c r="P11" i="11"/>
  <c r="P12" i="11" s="1"/>
  <c r="D24" i="12" l="1"/>
  <c r="D26" i="12" s="1"/>
  <c r="G17" i="12"/>
  <c r="G20" i="12" s="1"/>
  <c r="O4" i="12"/>
  <c r="O6" i="12" s="1"/>
  <c r="N6" i="12"/>
  <c r="E4" i="12"/>
  <c r="E6" i="12" s="1"/>
  <c r="D6" i="12"/>
  <c r="Q17" i="12"/>
  <c r="Q20" i="12" s="1"/>
  <c r="N24" i="12"/>
  <c r="N26" i="12" s="1"/>
  <c r="BP7" i="12"/>
  <c r="BP15" i="12"/>
  <c r="BP18" i="12"/>
  <c r="BJ6" i="12"/>
  <c r="BL6" i="12" s="1"/>
  <c r="BN8" i="12"/>
  <c r="BJ9" i="12"/>
  <c r="BL9" i="12" s="1"/>
  <c r="AS15" i="12"/>
  <c r="M4" i="12" s="1"/>
  <c r="M6" i="12" s="1"/>
  <c r="BF15" i="12"/>
  <c r="BR15" i="12"/>
  <c r="H17" i="12"/>
  <c r="H20" i="12" s="1"/>
  <c r="AS18" i="12"/>
  <c r="O10" i="12" s="1"/>
  <c r="O12" i="12" s="1"/>
  <c r="BF18" i="12"/>
  <c r="BR18" i="12"/>
  <c r="BJ5" i="12"/>
  <c r="BL5" i="12" s="1"/>
  <c r="BP8" i="12"/>
  <c r="BH15" i="12"/>
  <c r="BH18" i="12"/>
  <c r="BP19" i="12"/>
  <c r="R24" i="12"/>
  <c r="BN6" i="12"/>
  <c r="BJ7" i="12"/>
  <c r="BL7" i="12" s="1"/>
  <c r="AS8" i="12"/>
  <c r="E10" i="12" s="1"/>
  <c r="E12" i="12" s="1"/>
  <c r="BF8" i="12"/>
  <c r="BR8" i="12"/>
  <c r="BN9" i="12"/>
  <c r="AS16" i="12"/>
  <c r="Q5" i="12" s="1"/>
  <c r="BN17" i="12"/>
  <c r="BF19" i="12"/>
  <c r="BR19" i="12"/>
  <c r="BN5" i="12"/>
  <c r="BP6" i="12"/>
  <c r="BH8" i="12"/>
  <c r="BP9" i="12"/>
  <c r="AS6" i="12"/>
  <c r="G5" i="12" s="1"/>
  <c r="BF6" i="12"/>
  <c r="BF9" i="12"/>
  <c r="AS8" i="11"/>
  <c r="BJ15" i="11"/>
  <c r="BL15" i="11" s="1"/>
  <c r="BP17" i="11"/>
  <c r="BJ19" i="11"/>
  <c r="BL19" i="11" s="1"/>
  <c r="BP9" i="11"/>
  <c r="BF17" i="11"/>
  <c r="BR17" i="11"/>
  <c r="BP5" i="11"/>
  <c r="AS5" i="11"/>
  <c r="BF5" i="11"/>
  <c r="BR5" i="11"/>
  <c r="AS9" i="11"/>
  <c r="BF9" i="11"/>
  <c r="BR9" i="11"/>
  <c r="BJ16" i="11"/>
  <c r="BL16" i="11" s="1"/>
  <c r="BP18" i="11"/>
  <c r="BP6" i="11"/>
  <c r="BJ8" i="11"/>
  <c r="BL8" i="11" s="1"/>
  <c r="BH17" i="11"/>
  <c r="BH5" i="11"/>
  <c r="BH9" i="11"/>
  <c r="AS18" i="11"/>
  <c r="BF18" i="11"/>
  <c r="BR18" i="11"/>
  <c r="AS6" i="11"/>
  <c r="BF6" i="11"/>
  <c r="BR6" i="11"/>
  <c r="BP15" i="11"/>
  <c r="BJ17" i="11"/>
  <c r="BL17" i="11" s="1"/>
  <c r="BP19" i="11"/>
  <c r="BP7" i="11"/>
  <c r="BH18" i="11"/>
  <c r="BH6" i="11"/>
  <c r="AS15" i="11"/>
  <c r="BF15" i="11"/>
  <c r="BR15" i="11"/>
  <c r="BF19" i="11"/>
  <c r="BR19" i="11"/>
  <c r="BF7" i="11"/>
  <c r="AS8" i="10"/>
  <c r="BJ15" i="10"/>
  <c r="BL15" i="10" s="1"/>
  <c r="BP17" i="10"/>
  <c r="BJ19" i="10"/>
  <c r="BL19" i="10" s="1"/>
  <c r="BP9" i="10"/>
  <c r="BK7" i="10"/>
  <c r="BF17" i="10"/>
  <c r="BR17" i="10"/>
  <c r="AS9" i="10"/>
  <c r="BF9" i="10"/>
  <c r="BR9" i="10"/>
  <c r="BJ16" i="10"/>
  <c r="BL16" i="10" s="1"/>
  <c r="BP18" i="10"/>
  <c r="BJ8" i="10"/>
  <c r="BL8" i="10" s="1"/>
  <c r="BH17" i="10"/>
  <c r="BF5" i="10"/>
  <c r="BH9" i="10"/>
  <c r="AS18" i="10"/>
  <c r="BF18" i="10"/>
  <c r="BR18" i="10"/>
  <c r="AS5" i="10"/>
  <c r="BH5" i="10"/>
  <c r="AS6" i="10"/>
  <c r="BF6" i="10"/>
  <c r="BR6" i="10"/>
  <c r="BP15" i="10"/>
  <c r="BJ17" i="10"/>
  <c r="BL17" i="10" s="1"/>
  <c r="BP19" i="10"/>
  <c r="BR5" i="10"/>
  <c r="BP6" i="10"/>
  <c r="BJ5" i="10"/>
  <c r="BL5" i="10" s="1"/>
  <c r="BP7" i="10"/>
  <c r="BH18" i="10"/>
  <c r="BH6" i="10"/>
  <c r="BN8" i="10"/>
  <c r="AS15" i="10"/>
  <c r="BF15" i="10"/>
  <c r="BR15" i="10"/>
  <c r="BF19" i="10"/>
  <c r="BR19" i="10"/>
  <c r="BF7" i="10"/>
  <c r="P17" i="12" l="1"/>
  <c r="O17" i="12"/>
  <c r="O20" i="12" s="1"/>
  <c r="N17" i="12"/>
  <c r="N20" i="12" s="1"/>
  <c r="M17" i="12"/>
  <c r="M20" i="12" s="1"/>
  <c r="C17" i="12"/>
  <c r="C20" i="12" s="1"/>
  <c r="F17" i="12"/>
  <c r="C38" i="12" s="1"/>
  <c r="E17" i="12"/>
  <c r="E20" i="12" s="1"/>
  <c r="D17" i="12"/>
  <c r="D20" i="12" s="1"/>
  <c r="B38" i="12" l="1"/>
  <c r="F20" i="12"/>
  <c r="P20" i="12"/>
  <c r="M38" i="12"/>
  <c r="L38" i="12"/>
  <c r="AC26" i="11" l="1"/>
  <c r="AI22" i="11"/>
  <c r="AK20" i="11" l="1"/>
  <c r="AJ4" i="11"/>
  <c r="AJ6" i="11"/>
  <c r="AH7" i="11"/>
  <c r="AI7" i="11"/>
  <c r="AH8" i="11"/>
  <c r="AB9" i="11"/>
  <c r="AJ11" i="11"/>
  <c r="AD12" i="11"/>
  <c r="AH14" i="11"/>
  <c r="AH17" i="11"/>
  <c r="AJ20" i="11"/>
  <c r="AJ21" i="11"/>
  <c r="AD22" i="11"/>
  <c r="AD24" i="11"/>
  <c r="AJ44" i="11"/>
  <c r="H17" i="11" l="1"/>
  <c r="C12" i="11"/>
  <c r="M12" i="11"/>
  <c r="R17" i="11" s="1"/>
  <c r="H17" i="10"/>
  <c r="C12" i="10"/>
  <c r="R17" i="10"/>
  <c r="M12" i="10"/>
  <c r="Q5" i="10" l="1"/>
  <c r="Q5" i="11"/>
  <c r="O4" i="11" l="1"/>
  <c r="O6" i="11" s="1"/>
  <c r="N10" i="11"/>
  <c r="N12" i="11" s="1"/>
  <c r="Q17" i="11" s="1"/>
  <c r="M4" i="11"/>
  <c r="M6" i="11" s="1"/>
  <c r="R20" i="11"/>
  <c r="H24" i="11"/>
  <c r="O11" i="11"/>
  <c r="N11" i="11"/>
  <c r="F11" i="11"/>
  <c r="E11" i="11"/>
  <c r="D11" i="11"/>
  <c r="O10" i="11"/>
  <c r="O12" i="11" s="1"/>
  <c r="AP2" i="11"/>
  <c r="AP3" i="11" s="1"/>
  <c r="AP4" i="11" s="1"/>
  <c r="AP5" i="11" s="1"/>
  <c r="AP6" i="11" s="1"/>
  <c r="AP7" i="11" s="1"/>
  <c r="AP8" i="11" s="1"/>
  <c r="AP9" i="11" s="1"/>
  <c r="AP10" i="11" s="1"/>
  <c r="AP11" i="11" s="1"/>
  <c r="AP12" i="11" s="1"/>
  <c r="AP13" i="11" s="1"/>
  <c r="AP14" i="11" s="1"/>
  <c r="AP15" i="11" s="1"/>
  <c r="AP16" i="11" s="1"/>
  <c r="AP17" i="11" s="1"/>
  <c r="AP18" i="11" s="1"/>
  <c r="AP19" i="11" s="1"/>
  <c r="AP20" i="11" s="1"/>
  <c r="AP21" i="11" s="1"/>
  <c r="AP22" i="11" s="1"/>
  <c r="AP23" i="11" s="1"/>
  <c r="AP24" i="11" s="1"/>
  <c r="AP25" i="11" s="1"/>
  <c r="AP26" i="11" s="1"/>
  <c r="AP27" i="11" s="1"/>
  <c r="AP28" i="11" s="1"/>
  <c r="AP29" i="11" s="1"/>
  <c r="AP30" i="11" s="1"/>
  <c r="AP31" i="11" s="1"/>
  <c r="AP32" i="11" s="1"/>
  <c r="AP33" i="11" s="1"/>
  <c r="AP34" i="11" s="1"/>
  <c r="AP35" i="11" s="1"/>
  <c r="AP36" i="11" s="1"/>
  <c r="AP37" i="11" s="1"/>
  <c r="AP38" i="11" s="1"/>
  <c r="AP39" i="11" s="1"/>
  <c r="AP40" i="11" s="1"/>
  <c r="AP41" i="11" s="1"/>
  <c r="AP42" i="11" s="1"/>
  <c r="AP43" i="11" s="1"/>
  <c r="AP44" i="11" s="1"/>
  <c r="AP45" i="11" s="1"/>
  <c r="AP46" i="11" s="1"/>
  <c r="AP47" i="11" s="1"/>
  <c r="AP48" i="11" s="1"/>
  <c r="AP49" i="11" s="1"/>
  <c r="AP50" i="11" s="1"/>
  <c r="AP51" i="11" s="1"/>
  <c r="AP52" i="11" s="1"/>
  <c r="AP53" i="11" s="1"/>
  <c r="AP54" i="11" s="1"/>
  <c r="AP55" i="11" s="1"/>
  <c r="AP56" i="11" s="1"/>
  <c r="AP57" i="11" s="1"/>
  <c r="AP58" i="11" s="1"/>
  <c r="AP59" i="11" s="1"/>
  <c r="AP60" i="11" s="1"/>
  <c r="AP61" i="11" s="1"/>
  <c r="AP62" i="11" s="1"/>
  <c r="AP63" i="11" s="1"/>
  <c r="AP64" i="11" s="1"/>
  <c r="AP65" i="11" s="1"/>
  <c r="AP66" i="11" s="1"/>
  <c r="AP67" i="11" s="1"/>
  <c r="AP68" i="11" s="1"/>
  <c r="AP69" i="11" s="1"/>
  <c r="AP70" i="11" s="1"/>
  <c r="AP71" i="11" s="1"/>
  <c r="AP72" i="11" s="1"/>
  <c r="AP73" i="11" s="1"/>
  <c r="AP74" i="11" s="1"/>
  <c r="AP75" i="11" s="1"/>
  <c r="AP76" i="11" s="1"/>
  <c r="AP77" i="11" s="1"/>
  <c r="AP78" i="11" s="1"/>
  <c r="AP79" i="11" s="1"/>
  <c r="AP80" i="11" s="1"/>
  <c r="AP81" i="11" s="1"/>
  <c r="AP82" i="11" s="1"/>
  <c r="AP83" i="11" s="1"/>
  <c r="AP84" i="11" s="1"/>
  <c r="AP85" i="11" s="1"/>
  <c r="AP86" i="11" s="1"/>
  <c r="AP87" i="11" s="1"/>
  <c r="AP88" i="11" s="1"/>
  <c r="AP89" i="11" s="1"/>
  <c r="AP90" i="11" s="1"/>
  <c r="AP91" i="11" s="1"/>
  <c r="AP92" i="11" s="1"/>
  <c r="AP93" i="11" s="1"/>
  <c r="AP94" i="11" s="1"/>
  <c r="AP95" i="11" s="1"/>
  <c r="AP96" i="11" s="1"/>
  <c r="AP97" i="11" s="1"/>
  <c r="AP98" i="11" s="1"/>
  <c r="AP99" i="11" s="1"/>
  <c r="AP100" i="11" s="1"/>
  <c r="AH1" i="11"/>
  <c r="AB1" i="11"/>
  <c r="R20" i="10"/>
  <c r="H24" i="10"/>
  <c r="P11" i="10"/>
  <c r="O11" i="10"/>
  <c r="N11" i="10"/>
  <c r="F11" i="10"/>
  <c r="E11" i="10"/>
  <c r="D11" i="10"/>
  <c r="O10" i="10"/>
  <c r="N10" i="10"/>
  <c r="O4" i="10"/>
  <c r="O6" i="10" s="1"/>
  <c r="N6" i="10"/>
  <c r="M4" i="10"/>
  <c r="M6" i="10" s="1"/>
  <c r="AP2" i="10"/>
  <c r="AP3" i="10" s="1"/>
  <c r="AP4" i="10" s="1"/>
  <c r="AP5" i="10" s="1"/>
  <c r="AP6" i="10" s="1"/>
  <c r="AP7" i="10" s="1"/>
  <c r="AP8" i="10" s="1"/>
  <c r="AP9" i="10" s="1"/>
  <c r="AP10" i="10" s="1"/>
  <c r="AP11" i="10" s="1"/>
  <c r="AP12" i="10" s="1"/>
  <c r="AP13" i="10" s="1"/>
  <c r="AP14" i="10" s="1"/>
  <c r="AP15" i="10" s="1"/>
  <c r="AP16" i="10" s="1"/>
  <c r="AP17" i="10" s="1"/>
  <c r="AP18" i="10" s="1"/>
  <c r="AP19" i="10" s="1"/>
  <c r="AP20" i="10" s="1"/>
  <c r="AP21" i="10" s="1"/>
  <c r="AP22" i="10" s="1"/>
  <c r="AP23" i="10" s="1"/>
  <c r="AP24" i="10" s="1"/>
  <c r="AP25" i="10" s="1"/>
  <c r="AP26" i="10" s="1"/>
  <c r="AP27" i="10" s="1"/>
  <c r="AP28" i="10" s="1"/>
  <c r="AP29" i="10" s="1"/>
  <c r="AP30" i="10" s="1"/>
  <c r="AP31" i="10" s="1"/>
  <c r="AP32" i="10" s="1"/>
  <c r="AP33" i="10" s="1"/>
  <c r="AP34" i="10" s="1"/>
  <c r="AP35" i="10" s="1"/>
  <c r="AP36" i="10" s="1"/>
  <c r="AP37" i="10" s="1"/>
  <c r="AP38" i="10" s="1"/>
  <c r="AP39" i="10" s="1"/>
  <c r="AP40" i="10" s="1"/>
  <c r="AP41" i="10" s="1"/>
  <c r="AP42" i="10" s="1"/>
  <c r="AP43" i="10" s="1"/>
  <c r="AP44" i="10" s="1"/>
  <c r="AP45" i="10" s="1"/>
  <c r="AP46" i="10" s="1"/>
  <c r="AP47" i="10" s="1"/>
  <c r="AP48" i="10" s="1"/>
  <c r="AP49" i="10" s="1"/>
  <c r="AP50" i="10" s="1"/>
  <c r="AP51" i="10" s="1"/>
  <c r="AP52" i="10" s="1"/>
  <c r="AP53" i="10" s="1"/>
  <c r="AP54" i="10" s="1"/>
  <c r="AP55" i="10" s="1"/>
  <c r="AP56" i="10" s="1"/>
  <c r="AP57" i="10" s="1"/>
  <c r="AP58" i="10" s="1"/>
  <c r="AP59" i="10" s="1"/>
  <c r="AP60" i="10" s="1"/>
  <c r="AP61" i="10" s="1"/>
  <c r="AP62" i="10" s="1"/>
  <c r="AP63" i="10" s="1"/>
  <c r="AP64" i="10" s="1"/>
  <c r="AP65" i="10" s="1"/>
  <c r="AP66" i="10" s="1"/>
  <c r="AP67" i="10" s="1"/>
  <c r="AP68" i="10" s="1"/>
  <c r="AP69" i="10" s="1"/>
  <c r="AP70" i="10" s="1"/>
  <c r="AP71" i="10" s="1"/>
  <c r="AP72" i="10" s="1"/>
  <c r="AP73" i="10" s="1"/>
  <c r="AP74" i="10" s="1"/>
  <c r="AP75" i="10" s="1"/>
  <c r="AP76" i="10" s="1"/>
  <c r="AP77" i="10" s="1"/>
  <c r="AP78" i="10" s="1"/>
  <c r="AP79" i="10" s="1"/>
  <c r="AP80" i="10" s="1"/>
  <c r="AP81" i="10" s="1"/>
  <c r="AP82" i="10" s="1"/>
  <c r="AP83" i="10" s="1"/>
  <c r="AP84" i="10" s="1"/>
  <c r="AP85" i="10" s="1"/>
  <c r="AP86" i="10" s="1"/>
  <c r="AP87" i="10" s="1"/>
  <c r="AP88" i="10" s="1"/>
  <c r="AP89" i="10" s="1"/>
  <c r="AP90" i="10" s="1"/>
  <c r="AP91" i="10" s="1"/>
  <c r="AP92" i="10" s="1"/>
  <c r="AP93" i="10" s="1"/>
  <c r="AP94" i="10" s="1"/>
  <c r="AP95" i="10" s="1"/>
  <c r="AP96" i="10" s="1"/>
  <c r="AP97" i="10" s="1"/>
  <c r="AP98" i="10" s="1"/>
  <c r="AP99" i="10" s="1"/>
  <c r="AP100" i="10" s="1"/>
  <c r="AH1" i="10"/>
  <c r="AB1" i="10"/>
  <c r="N12" i="10" l="1"/>
  <c r="O12" i="10"/>
  <c r="P17" i="11"/>
  <c r="M17" i="11"/>
  <c r="N17" i="11"/>
  <c r="O17" i="11"/>
  <c r="O20" i="11" s="1"/>
  <c r="Q20" i="11"/>
  <c r="N24" i="11"/>
  <c r="N26" i="11" s="1"/>
  <c r="E4" i="11"/>
  <c r="E6" i="11" s="1"/>
  <c r="D6" i="11"/>
  <c r="C4" i="11"/>
  <c r="C6" i="11" s="1"/>
  <c r="H20" i="11"/>
  <c r="R24" i="11"/>
  <c r="N6" i="11"/>
  <c r="G5" i="11"/>
  <c r="D10" i="11"/>
  <c r="D12" i="11" s="1"/>
  <c r="G17" i="11" s="1"/>
  <c r="E4" i="10"/>
  <c r="E6" i="10" s="1"/>
  <c r="D6" i="10"/>
  <c r="C4" i="10"/>
  <c r="C6" i="10" s="1"/>
  <c r="H20" i="10"/>
  <c r="R24" i="10"/>
  <c r="G5" i="10"/>
  <c r="D10" i="10"/>
  <c r="D12" i="10" s="1"/>
  <c r="G17" i="10" l="1"/>
  <c r="D24" i="10"/>
  <c r="P17" i="10"/>
  <c r="O17" i="10"/>
  <c r="O20" i="10" s="1"/>
  <c r="N17" i="10"/>
  <c r="N20" i="10" s="1"/>
  <c r="M17" i="10"/>
  <c r="M20" i="10" s="1"/>
  <c r="N24" i="10"/>
  <c r="N26" i="10" s="1"/>
  <c r="Q17" i="10"/>
  <c r="Q20" i="10" s="1"/>
  <c r="M20" i="11"/>
  <c r="N20" i="11"/>
  <c r="P20" i="11"/>
  <c r="M38" i="11"/>
  <c r="L38" i="11"/>
  <c r="E10" i="11"/>
  <c r="E12" i="11" s="1"/>
  <c r="D24" i="11"/>
  <c r="D26" i="11" s="1"/>
  <c r="G20" i="11"/>
  <c r="E10" i="10"/>
  <c r="E12" i="10" s="1"/>
  <c r="D26" i="10"/>
  <c r="G20" i="10"/>
  <c r="P20" i="10"/>
  <c r="M38" i="10"/>
  <c r="L38" i="10"/>
  <c r="E17" i="10" l="1"/>
  <c r="F17" i="10"/>
  <c r="C17" i="10"/>
  <c r="D17" i="10"/>
  <c r="D17" i="11"/>
  <c r="D20" i="11" s="1"/>
  <c r="C17" i="11"/>
  <c r="C20" i="11" s="1"/>
  <c r="F17" i="11"/>
  <c r="E17" i="11"/>
  <c r="E20" i="11" s="1"/>
  <c r="E20" i="10"/>
  <c r="D20" i="10"/>
  <c r="C20" i="10"/>
  <c r="C38" i="11" l="1"/>
  <c r="F20" i="11"/>
  <c r="B38" i="11"/>
  <c r="F20" i="10"/>
  <c r="C38" i="10"/>
  <c r="B38" i="10"/>
  <c r="H38" i="12" l="1"/>
  <c r="G38" i="12"/>
  <c r="R38" i="12"/>
  <c r="Q38" i="12"/>
</calcChain>
</file>

<file path=xl/sharedStrings.xml><?xml version="1.0" encoding="utf-8"?>
<sst xmlns="http://schemas.openxmlformats.org/spreadsheetml/2006/main" count="789" uniqueCount="151">
  <si>
    <t>PL</t>
  </si>
  <si>
    <t>Def</t>
  </si>
  <si>
    <t>Hits</t>
  </si>
  <si>
    <t>Body</t>
  </si>
  <si>
    <t>Mind</t>
  </si>
  <si>
    <t>MEN</t>
  </si>
  <si>
    <t>PHY</t>
  </si>
  <si>
    <t>CBT</t>
  </si>
  <si>
    <t>MOV</t>
  </si>
  <si>
    <t>Fight</t>
  </si>
  <si>
    <t>Evas</t>
  </si>
  <si>
    <t>Wpn</t>
  </si>
  <si>
    <t>Pow</t>
  </si>
  <si>
    <t>Dmg</t>
  </si>
  <si>
    <t>Value</t>
  </si>
  <si>
    <t>Total</t>
  </si>
  <si>
    <t>PU</t>
  </si>
  <si>
    <t>Items</t>
  </si>
  <si>
    <t>Current Stats</t>
  </si>
  <si>
    <t>Roll</t>
  </si>
  <si>
    <t>Action</t>
  </si>
  <si>
    <t>Defl</t>
  </si>
  <si>
    <t>Base</t>
  </si>
  <si>
    <t>Modify</t>
  </si>
  <si>
    <t>Str</t>
  </si>
  <si>
    <t>Ref</t>
  </si>
  <si>
    <t>Phy</t>
  </si>
  <si>
    <t>Cbt/Mov</t>
  </si>
  <si>
    <t>Mach</t>
  </si>
  <si>
    <t>Trans *</t>
  </si>
  <si>
    <t>Boost +</t>
  </si>
  <si>
    <t>Ph</t>
  </si>
  <si>
    <t>Rnd</t>
  </si>
  <si>
    <t>IS</t>
  </si>
  <si>
    <t>SS</t>
  </si>
  <si>
    <t>Fighter 1</t>
  </si>
  <si>
    <t>Fighter 2</t>
  </si>
  <si>
    <t>SSR</t>
  </si>
  <si>
    <t>USS</t>
  </si>
  <si>
    <t>USSR</t>
  </si>
  <si>
    <t>SS2</t>
  </si>
  <si>
    <t>SS2R</t>
  </si>
  <si>
    <t>SS3</t>
  </si>
  <si>
    <t>SS3R</t>
  </si>
  <si>
    <t>LSS</t>
  </si>
  <si>
    <t>LSSR</t>
  </si>
  <si>
    <t>Wrath</t>
  </si>
  <si>
    <t>WrathR</t>
  </si>
  <si>
    <t>Oozaru</t>
  </si>
  <si>
    <t>OozaruR</t>
  </si>
  <si>
    <t>Rage</t>
  </si>
  <si>
    <t>Namekian</t>
  </si>
  <si>
    <t>F2</t>
  </si>
  <si>
    <t>F3</t>
  </si>
  <si>
    <t>F4</t>
  </si>
  <si>
    <t>F5</t>
  </si>
  <si>
    <t>Omega</t>
  </si>
  <si>
    <t>KK</t>
  </si>
  <si>
    <t>All</t>
  </si>
  <si>
    <t>Saiyan</t>
  </si>
  <si>
    <t>Alien</t>
  </si>
  <si>
    <t>KK *</t>
  </si>
  <si>
    <t>Ki</t>
  </si>
  <si>
    <t>Boosts</t>
  </si>
  <si>
    <t>Fighter</t>
  </si>
  <si>
    <t>Name</t>
  </si>
  <si>
    <t>AT</t>
  </si>
  <si>
    <t>Initiative</t>
  </si>
  <si>
    <t>Damage</t>
  </si>
  <si>
    <t>Weapon</t>
  </si>
  <si>
    <t>Transformations</t>
  </si>
  <si>
    <t>Ki *</t>
  </si>
  <si>
    <t>Charas</t>
  </si>
  <si>
    <t>Skills</t>
  </si>
  <si>
    <t>Stat</t>
  </si>
  <si>
    <t>Notes</t>
  </si>
  <si>
    <t>Res Ki</t>
  </si>
  <si>
    <t>Act Ki</t>
  </si>
  <si>
    <t>Reaction</t>
  </si>
  <si>
    <t>Evade</t>
  </si>
  <si>
    <t>Results</t>
  </si>
  <si>
    <t>Max Ki</t>
  </si>
  <si>
    <t>KB</t>
  </si>
  <si>
    <t>Joe</t>
  </si>
  <si>
    <t>Bloggins</t>
  </si>
  <si>
    <t>Longsword</t>
  </si>
  <si>
    <t>Weighted Clothing (If Removed)</t>
  </si>
  <si>
    <t>Stripe</t>
  </si>
  <si>
    <t>Mike</t>
  </si>
  <si>
    <t>Mighty Spear</t>
  </si>
  <si>
    <t>Battle Armor</t>
  </si>
  <si>
    <t>Mental Control</t>
  </si>
  <si>
    <t>Fail</t>
  </si>
  <si>
    <t>Power Up</t>
  </si>
  <si>
    <t>Move, Attack</t>
  </si>
  <si>
    <t>Sprint</t>
  </si>
  <si>
    <t>Weighted Cothing off</t>
  </si>
  <si>
    <t>Rnd End</t>
  </si>
  <si>
    <t>Destructo Disk Charge</t>
  </si>
  <si>
    <t>8 ki, 4 Deadly Effect</t>
  </si>
  <si>
    <t>12 Destructo Disk</t>
  </si>
  <si>
    <t>Combat +100</t>
  </si>
  <si>
    <t>Dead</t>
  </si>
  <si>
    <t>Sneak Attack</t>
  </si>
  <si>
    <t>N/A</t>
  </si>
  <si>
    <t>Rear Attack</t>
  </si>
  <si>
    <t>Form 4</t>
  </si>
  <si>
    <t>F,E,W Skills</t>
  </si>
  <si>
    <t>Weighted Clothing (If Worn)</t>
  </si>
  <si>
    <t>230 Dmg Backfire</t>
  </si>
  <si>
    <t>Feline Force Charge</t>
  </si>
  <si>
    <t>30 ki</t>
  </si>
  <si>
    <t>Attack</t>
  </si>
  <si>
    <t>35 Deflection</t>
  </si>
  <si>
    <t>2,330 Dmg</t>
  </si>
  <si>
    <t>30 Dark E</t>
  </si>
  <si>
    <t>790 Dmg</t>
  </si>
  <si>
    <t>230 Dmg Brace</t>
  </si>
  <si>
    <t>400 Dmg</t>
  </si>
  <si>
    <t>Sprint, SS</t>
  </si>
  <si>
    <t>120 Feline Force</t>
  </si>
  <si>
    <t>&lt;25% OverKill; Mortal Wound</t>
  </si>
  <si>
    <t>XP Gain: 1,762</t>
  </si>
  <si>
    <t>XP Gain: 136</t>
  </si>
  <si>
    <t>XP Gain: 14</t>
  </si>
  <si>
    <t>SS2R (10 Ph)</t>
  </si>
  <si>
    <t>417 Dmg</t>
  </si>
  <si>
    <t>365 Dmg</t>
  </si>
  <si>
    <t>4,900 Dmg, Knockdown</t>
  </si>
  <si>
    <t>842 Dmg, Knockdown</t>
  </si>
  <si>
    <t>Fl M1, 4H, 1E, 150 ETS</t>
  </si>
  <si>
    <t>Fl M1, Attack</t>
  </si>
  <si>
    <t>Fl M1, 30 Dark E</t>
  </si>
  <si>
    <t>Fl M1 Run</t>
  </si>
  <si>
    <t>170 Dmg</t>
  </si>
  <si>
    <t>280 Dmg</t>
  </si>
  <si>
    <t>Start</t>
  </si>
  <si>
    <t>Distance less 30 Move</t>
  </si>
  <si>
    <t>SSG</t>
  </si>
  <si>
    <t>SSB</t>
  </si>
  <si>
    <t>GSNam</t>
  </si>
  <si>
    <t>SNam</t>
  </si>
  <si>
    <t>GNam</t>
  </si>
  <si>
    <t>Mon</t>
  </si>
  <si>
    <t>Distance 500 Move</t>
  </si>
  <si>
    <t>Fl M1, Evade</t>
  </si>
  <si>
    <t>Ult</t>
  </si>
  <si>
    <t>Fl M1 150 Ref Evade</t>
  </si>
  <si>
    <t>Wild 1 atk</t>
  </si>
  <si>
    <t>86 Feline Force</t>
  </si>
  <si>
    <t>Critical 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</si>
</sst>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164" fontId="0" fillId="0" borderId="3" xfId="1" applyNumberFormat="1" applyFont="1" applyBorder="1" applyAlignment="1" applyProtection="1">
      <alignment horizontal="center" vertical="center"/>
    </xf>
    <xf numFmtId="164" fontId="2" fillId="0" borderId="4" xfId="1" applyNumberFormat="1" applyFont="1" applyBorder="1" applyAlignment="1" applyProtection="1">
      <alignment horizontal="center" vertical="center"/>
    </xf>
    <xf numFmtId="164" fontId="0" fillId="0" borderId="0" xfId="1" applyNumberFormat="1" applyFont="1" applyBorder="1" applyAlignment="1" applyProtection="1">
      <alignment horizontal="center" vertical="center"/>
    </xf>
    <xf numFmtId="164" fontId="1" fillId="2" borderId="1" xfId="1" applyNumberFormat="1" applyFont="1" applyFill="1" applyBorder="1" applyAlignment="1" applyProtection="1">
      <alignment horizontal="center" vertical="center"/>
      <protection locked="0"/>
    </xf>
    <xf numFmtId="164" fontId="0" fillId="2" borderId="1" xfId="1" applyNumberFormat="1" applyFont="1" applyFill="1" applyBorder="1" applyAlignment="1" applyProtection="1">
      <alignment horizontal="center" vertical="center"/>
      <protection locked="0"/>
    </xf>
    <xf numFmtId="164" fontId="0" fillId="0" borderId="1" xfId="1" applyNumberFormat="1" applyFont="1" applyBorder="1" applyAlignment="1" applyProtection="1">
      <alignment horizontal="center" vertical="center"/>
    </xf>
    <xf numFmtId="164" fontId="0" fillId="0" borderId="4" xfId="1" applyNumberFormat="1" applyFont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0" fillId="0" borderId="2" xfId="1" applyNumberFormat="1" applyFont="1" applyBorder="1" applyAlignment="1" applyProtection="1">
      <alignment horizontal="center" vertical="center"/>
    </xf>
    <xf numFmtId="164" fontId="2" fillId="0" borderId="2" xfId="1" applyNumberFormat="1" applyFont="1" applyBorder="1" applyAlignment="1" applyProtection="1">
      <alignment horizontal="center" vertical="center"/>
    </xf>
    <xf numFmtId="164" fontId="0" fillId="0" borderId="4" xfId="1" applyNumberFormat="1" applyFont="1" applyFill="1" applyBorder="1" applyAlignment="1" applyProtection="1">
      <alignment horizontal="center" vertical="center"/>
    </xf>
    <xf numFmtId="164" fontId="0" fillId="0" borderId="3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Border="1" applyAlignment="1" applyProtection="1">
      <alignment horizontal="center" vertical="center"/>
    </xf>
    <xf numFmtId="164" fontId="0" fillId="0" borderId="0" xfId="1" quotePrefix="1" applyNumberFormat="1" applyFont="1" applyBorder="1" applyAlignment="1" applyProtection="1">
      <alignment horizontal="center" vertical="center"/>
    </xf>
    <xf numFmtId="43" fontId="0" fillId="0" borderId="1" xfId="1" applyNumberFormat="1" applyFont="1" applyBorder="1" applyAlignment="1" applyProtection="1">
      <alignment horizontal="center" vertical="center"/>
    </xf>
    <xf numFmtId="164" fontId="3" fillId="0" borderId="0" xfId="1" applyNumberFormat="1" applyFont="1" applyBorder="1" applyAlignment="1" applyProtection="1">
      <alignment horizontal="center" vertical="center"/>
    </xf>
    <xf numFmtId="164" fontId="4" fillId="0" borderId="1" xfId="1" applyNumberFormat="1" applyFont="1" applyBorder="1" applyAlignment="1" applyProtection="1">
      <alignment horizontal="center" vertical="center"/>
    </xf>
    <xf numFmtId="43" fontId="0" fillId="0" borderId="0" xfId="1" applyNumberFormat="1" applyFont="1" applyBorder="1" applyAlignment="1" applyProtection="1">
      <alignment horizontal="center" vertical="center"/>
    </xf>
    <xf numFmtId="165" fontId="0" fillId="0" borderId="0" xfId="1" applyNumberFormat="1" applyFont="1" applyBorder="1" applyAlignment="1" applyProtection="1">
      <alignment horizontal="center" vertical="center"/>
    </xf>
    <xf numFmtId="165" fontId="0" fillId="0" borderId="1" xfId="1" applyNumberFormat="1" applyFont="1" applyBorder="1" applyAlignment="1" applyProtection="1">
      <alignment horizontal="center" vertical="center"/>
    </xf>
    <xf numFmtId="164" fontId="1" fillId="0" borderId="4" xfId="1" applyNumberFormat="1" applyFont="1" applyFill="1" applyBorder="1" applyAlignment="1" applyProtection="1">
      <alignment horizontal="center" vertical="center"/>
    </xf>
    <xf numFmtId="164" fontId="1" fillId="0" borderId="3" xfId="1" applyNumberFormat="1" applyFont="1" applyFill="1" applyBorder="1" applyAlignment="1" applyProtection="1">
      <alignment horizontal="center" vertical="center"/>
    </xf>
    <xf numFmtId="164" fontId="1" fillId="0" borderId="1" xfId="1" applyNumberFormat="1" applyFont="1" applyBorder="1" applyAlignment="1" applyProtection="1">
      <alignment horizontal="center" vertical="center"/>
    </xf>
    <xf numFmtId="164" fontId="2" fillId="0" borderId="3" xfId="1" applyNumberFormat="1" applyFont="1" applyBorder="1" applyAlignment="1" applyProtection="1">
      <alignment horizontal="center" vertical="center"/>
    </xf>
    <xf numFmtId="164" fontId="0" fillId="0" borderId="3" xfId="1" applyNumberFormat="1" applyFont="1" applyBorder="1" applyAlignment="1" applyProtection="1">
      <alignment horizontal="left" vertical="center"/>
    </xf>
    <xf numFmtId="164" fontId="0" fillId="0" borderId="4" xfId="1" applyNumberFormat="1" applyFont="1" applyBorder="1" applyAlignment="1" applyProtection="1">
      <alignment horizontal="left" vertical="center"/>
    </xf>
    <xf numFmtId="164" fontId="2" fillId="0" borderId="0" xfId="1" applyNumberFormat="1" applyFont="1" applyBorder="1" applyAlignment="1" applyProtection="1">
      <alignment vertical="center"/>
    </xf>
    <xf numFmtId="164" fontId="0" fillId="2" borderId="1" xfId="1" applyNumberFormat="1" applyFont="1" applyFill="1" applyBorder="1" applyAlignment="1" applyProtection="1">
      <alignment vertical="center"/>
      <protection locked="0"/>
    </xf>
    <xf numFmtId="164" fontId="0" fillId="2" borderId="1" xfId="1" quotePrefix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quotePrefix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</xf>
    <xf numFmtId="164" fontId="2" fillId="0" borderId="0" xfId="1" applyNumberFormat="1" applyFont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1" xfId="1" quotePrefix="1" applyNumberFormat="1" applyFont="1" applyBorder="1" applyAlignment="1" applyProtection="1">
      <alignment horizontal="center" vertical="center"/>
    </xf>
    <xf numFmtId="164" fontId="2" fillId="0" borderId="1" xfId="1" applyNumberFormat="1" applyFont="1" applyBorder="1" applyAlignment="1" applyProtection="1">
      <alignment horizontal="center" vertical="center"/>
    </xf>
    <xf numFmtId="164" fontId="2" fillId="0" borderId="0" xfId="1" applyNumberFormat="1" applyFont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1" xfId="1" quotePrefix="1" applyNumberFormat="1" applyFont="1" applyBorder="1" applyAlignment="1" applyProtection="1">
      <alignment horizontal="center" vertical="center"/>
    </xf>
    <xf numFmtId="164" fontId="2" fillId="0" borderId="1" xfId="1" applyNumberFormat="1" applyFont="1" applyBorder="1" applyAlignment="1" applyProtection="1">
      <alignment horizontal="center" vertical="center"/>
    </xf>
    <xf numFmtId="164" fontId="0" fillId="0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Border="1" applyAlignment="1" applyProtection="1">
      <alignment horizontal="center" vertical="center"/>
    </xf>
    <xf numFmtId="164" fontId="0" fillId="2" borderId="1" xfId="1" applyNumberFormat="1" applyFont="1" applyFill="1" applyBorder="1" applyAlignment="1" applyProtection="1">
      <alignment horizontal="left" vertical="top"/>
      <protection locked="0"/>
    </xf>
    <xf numFmtId="164" fontId="1" fillId="2" borderId="1" xfId="1" applyNumberFormat="1" applyFont="1" applyFill="1" applyBorder="1" applyAlignment="1" applyProtection="1">
      <alignment horizontal="left" vertical="top"/>
      <protection locked="0"/>
    </xf>
    <xf numFmtId="164" fontId="0" fillId="2" borderId="1" xfId="1" applyNumberFormat="1" applyFont="1" applyFill="1" applyBorder="1" applyAlignment="1" applyProtection="1">
      <alignment horizontal="left" vertical="center"/>
      <protection locked="0"/>
    </xf>
    <xf numFmtId="164" fontId="2" fillId="0" borderId="1" xfId="1" quotePrefix="1" applyNumberFormat="1" applyFont="1" applyBorder="1" applyAlignment="1" applyProtection="1">
      <alignment horizontal="center" vertical="center"/>
    </xf>
    <xf numFmtId="164" fontId="2" fillId="0" borderId="0" xfId="1" applyNumberFormat="1" applyFont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9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0"/>
  <sheetViews>
    <sheetView tabSelected="1" zoomScale="85" zoomScaleNormal="85" workbookViewId="0">
      <selection activeCell="B1" sqref="B1:I1"/>
    </sheetView>
  </sheetViews>
  <sheetFormatPr defaultRowHeight="15" x14ac:dyDescent="0.25"/>
  <cols>
    <col min="1" max="1" width="2.140625" style="1" customWidth="1"/>
    <col min="2" max="2" width="9.42578125" style="3" bestFit="1" customWidth="1"/>
    <col min="3" max="3" width="11.5703125" style="3" customWidth="1"/>
    <col min="4" max="4" width="7.7109375" style="3" bestFit="1" customWidth="1"/>
    <col min="5" max="5" width="7.42578125" style="3" bestFit="1" customWidth="1"/>
    <col min="6" max="6" width="7" style="3" bestFit="1" customWidth="1"/>
    <col min="7" max="7" width="8.85546875" style="3" bestFit="1" customWidth="1"/>
    <col min="8" max="8" width="8" style="3" bestFit="1" customWidth="1"/>
    <col min="9" max="9" width="5.42578125" style="3" customWidth="1"/>
    <col min="10" max="10" width="2.140625" style="7" customWidth="1"/>
    <col min="11" max="11" width="2.140625" style="1" customWidth="1"/>
    <col min="12" max="12" width="9.42578125" style="3" bestFit="1" customWidth="1"/>
    <col min="13" max="13" width="11.5703125" style="3" customWidth="1"/>
    <col min="14" max="14" width="7.7109375" style="3" bestFit="1" customWidth="1"/>
    <col min="15" max="15" width="7.42578125" style="3" bestFit="1" customWidth="1"/>
    <col min="16" max="16" width="7" style="3" bestFit="1" customWidth="1"/>
    <col min="17" max="17" width="8.85546875" style="3" bestFit="1" customWidth="1"/>
    <col min="18" max="18" width="8" style="3" bestFit="1" customWidth="1"/>
    <col min="19" max="19" width="5.42578125" style="3" customWidth="1"/>
    <col min="20" max="20" width="2.140625" style="7" customWidth="1"/>
    <col min="21" max="21" width="2.140625" style="1" customWidth="1"/>
    <col min="22" max="22" width="5.85546875" style="5" bestFit="1" customWidth="1"/>
    <col min="23" max="23" width="5.140625" style="5" bestFit="1" customWidth="1"/>
    <col min="24" max="24" width="10.42578125" style="5" bestFit="1" customWidth="1"/>
    <col min="25" max="26" width="21.5703125" style="5" customWidth="1"/>
    <col min="27" max="27" width="28.5703125" style="5" customWidth="1"/>
    <col min="28" max="28" width="7.7109375" style="5" bestFit="1" customWidth="1"/>
    <col min="29" max="29" width="7.42578125" style="5" bestFit="1" customWidth="1"/>
    <col min="30" max="30" width="7" style="5" customWidth="1"/>
    <col min="31" max="31" width="6.140625" style="5" bestFit="1" customWidth="1"/>
    <col min="32" max="32" width="6.140625" style="5" customWidth="1"/>
    <col min="33" max="33" width="5.140625" style="5" customWidth="1"/>
    <col min="34" max="34" width="7.7109375" style="5" bestFit="1" customWidth="1"/>
    <col min="35" max="35" width="7.42578125" style="5" bestFit="1" customWidth="1"/>
    <col min="36" max="36" width="7" style="5" customWidth="1"/>
    <col min="37" max="38" width="6.140625" style="5" customWidth="1"/>
    <col min="39" max="39" width="5.140625" style="5" customWidth="1"/>
    <col min="40" max="40" width="2.140625" style="7" customWidth="1"/>
    <col min="41" max="41" width="9.140625" style="3"/>
    <col min="42" max="42" width="6.42578125" style="3" hidden="1" customWidth="1"/>
    <col min="43" max="43" width="10.85546875" style="3" hidden="1" customWidth="1"/>
    <col min="44" max="44" width="7" style="3" hidden="1" customWidth="1"/>
    <col min="45" max="45" width="6.140625" style="3" hidden="1" customWidth="1"/>
    <col min="46" max="46" width="7" style="3" hidden="1" customWidth="1"/>
    <col min="47" max="47" width="6.5703125" style="3" hidden="1" customWidth="1"/>
    <col min="48" max="51" width="6" style="3" hidden="1" customWidth="1"/>
    <col min="52" max="52" width="8.85546875" style="3" hidden="1" customWidth="1"/>
    <col min="53" max="53" width="8" style="3" hidden="1" customWidth="1"/>
    <col min="54" max="54" width="7.7109375" style="3" hidden="1" customWidth="1"/>
    <col min="55" max="55" width="9" style="3" hidden="1" customWidth="1"/>
    <col min="56" max="56" width="7" style="3" hidden="1" customWidth="1"/>
    <col min="57" max="57" width="8.85546875" style="3" hidden="1" customWidth="1"/>
    <col min="58" max="58" width="10" style="3" hidden="1" customWidth="1"/>
    <col min="59" max="59" width="8" style="3" hidden="1" customWidth="1"/>
    <col min="60" max="60" width="9.28515625" style="3" hidden="1" customWidth="1"/>
    <col min="61" max="63" width="6" style="3" hidden="1" customWidth="1"/>
    <col min="64" max="64" width="7" style="3" hidden="1" customWidth="1"/>
    <col min="65" max="65" width="6" style="3" hidden="1" customWidth="1"/>
    <col min="66" max="66" width="6.7109375" style="3" hidden="1" customWidth="1"/>
    <col min="67" max="67" width="6" style="3" hidden="1" customWidth="1"/>
    <col min="68" max="68" width="6.7109375" style="3" hidden="1" customWidth="1"/>
    <col min="69" max="69" width="6" style="3" hidden="1" customWidth="1"/>
    <col min="70" max="70" width="6.5703125" style="3" hidden="1" customWidth="1"/>
    <col min="71" max="72" width="7" style="3" hidden="1" customWidth="1"/>
    <col min="73" max="16384" width="9.140625" style="3"/>
  </cols>
  <sheetData>
    <row r="1" spans="2:72" x14ac:dyDescent="0.25">
      <c r="B1" s="50" t="s">
        <v>35</v>
      </c>
      <c r="C1" s="50"/>
      <c r="D1" s="50"/>
      <c r="E1" s="50"/>
      <c r="F1" s="50"/>
      <c r="G1" s="50"/>
      <c r="H1" s="50"/>
      <c r="I1" s="50"/>
      <c r="L1" s="50" t="s">
        <v>36</v>
      </c>
      <c r="M1" s="50"/>
      <c r="N1" s="50"/>
      <c r="O1" s="50"/>
      <c r="P1" s="50"/>
      <c r="Q1" s="50"/>
      <c r="R1" s="50"/>
      <c r="S1" s="50"/>
      <c r="T1" s="8"/>
      <c r="U1" s="9"/>
      <c r="V1" s="49" t="s">
        <v>32</v>
      </c>
      <c r="W1" s="49" t="s">
        <v>31</v>
      </c>
      <c r="X1" s="49" t="s">
        <v>64</v>
      </c>
      <c r="Y1" s="49" t="s">
        <v>20</v>
      </c>
      <c r="Z1" s="49" t="s">
        <v>78</v>
      </c>
      <c r="AA1" s="49" t="s">
        <v>80</v>
      </c>
      <c r="AB1" s="49" t="str">
        <f>B1&amp;" Changes"</f>
        <v>Fighter 1 Changes</v>
      </c>
      <c r="AC1" s="49"/>
      <c r="AD1" s="49"/>
      <c r="AE1" s="49"/>
      <c r="AF1" s="49"/>
      <c r="AG1" s="49"/>
      <c r="AH1" s="49" t="str">
        <f>L1&amp;" Changes"</f>
        <v>Fighter 2 Changes</v>
      </c>
      <c r="AI1" s="49"/>
      <c r="AJ1" s="49"/>
      <c r="AK1" s="49"/>
      <c r="AL1" s="49"/>
      <c r="AM1" s="49"/>
      <c r="AN1" s="8"/>
      <c r="AP1" s="38" t="s">
        <v>61</v>
      </c>
      <c r="AR1" s="48" t="str">
        <f>B1</f>
        <v>Fighter 1</v>
      </c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</row>
    <row r="2" spans="2:72" x14ac:dyDescent="0.25">
      <c r="B2" s="10"/>
      <c r="C2" s="11" t="s">
        <v>0</v>
      </c>
      <c r="D2" s="11" t="s">
        <v>1</v>
      </c>
      <c r="E2" s="11" t="s">
        <v>2</v>
      </c>
      <c r="L2" s="10"/>
      <c r="M2" s="11" t="s">
        <v>0</v>
      </c>
      <c r="N2" s="11" t="s">
        <v>1</v>
      </c>
      <c r="O2" s="11" t="s">
        <v>2</v>
      </c>
      <c r="T2" s="12"/>
      <c r="U2" s="13"/>
      <c r="V2" s="49"/>
      <c r="W2" s="49"/>
      <c r="X2" s="49"/>
      <c r="Y2" s="49"/>
      <c r="Z2" s="49"/>
      <c r="AA2" s="49"/>
      <c r="AB2" s="39" t="s">
        <v>76</v>
      </c>
      <c r="AC2" s="39" t="s">
        <v>77</v>
      </c>
      <c r="AD2" s="39" t="s">
        <v>2</v>
      </c>
      <c r="AE2" s="39" t="s">
        <v>21</v>
      </c>
      <c r="AF2" s="39" t="s">
        <v>33</v>
      </c>
      <c r="AG2" s="39" t="s">
        <v>82</v>
      </c>
      <c r="AH2" s="39" t="s">
        <v>76</v>
      </c>
      <c r="AI2" s="39" t="s">
        <v>77</v>
      </c>
      <c r="AJ2" s="39" t="s">
        <v>2</v>
      </c>
      <c r="AK2" s="39" t="s">
        <v>21</v>
      </c>
      <c r="AL2" s="39" t="s">
        <v>33</v>
      </c>
      <c r="AM2" s="39" t="s">
        <v>82</v>
      </c>
      <c r="AN2" s="12"/>
      <c r="AP2" s="3">
        <f>2</f>
        <v>2</v>
      </c>
      <c r="AR2" s="48" t="s">
        <v>58</v>
      </c>
      <c r="AS2" s="48"/>
      <c r="AT2" s="48"/>
      <c r="AU2" s="48" t="s">
        <v>60</v>
      </c>
      <c r="AV2" s="48"/>
      <c r="AW2" s="48"/>
      <c r="AX2" s="48"/>
      <c r="AY2" s="48"/>
      <c r="AZ2" s="48"/>
      <c r="BA2" s="48" t="s">
        <v>51</v>
      </c>
      <c r="BB2" s="48"/>
      <c r="BC2" s="48"/>
      <c r="BD2" s="48" t="s">
        <v>59</v>
      </c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</row>
    <row r="3" spans="2:72" x14ac:dyDescent="0.25">
      <c r="B3" s="14" t="s">
        <v>14</v>
      </c>
      <c r="C3" s="4"/>
      <c r="D3" s="5"/>
      <c r="E3" s="5"/>
      <c r="G3" s="47" t="s">
        <v>70</v>
      </c>
      <c r="H3" s="47"/>
      <c r="L3" s="14" t="s">
        <v>14</v>
      </c>
      <c r="M3" s="4"/>
      <c r="N3" s="5"/>
      <c r="O3" s="5"/>
      <c r="Q3" s="47" t="s">
        <v>70</v>
      </c>
      <c r="R3" s="47"/>
      <c r="T3" s="12"/>
      <c r="U3" s="13"/>
      <c r="V3" s="29">
        <v>0</v>
      </c>
      <c r="W3" s="29">
        <v>0</v>
      </c>
      <c r="X3" s="5" t="s">
        <v>136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N3" s="12"/>
      <c r="AP3" s="3">
        <f t="shared" ref="AP3:AP66" si="0">AP2+1</f>
        <v>3</v>
      </c>
      <c r="AR3" s="3" t="s">
        <v>22</v>
      </c>
      <c r="AS3" s="3" t="s">
        <v>57</v>
      </c>
      <c r="AT3" s="3" t="s">
        <v>146</v>
      </c>
      <c r="AU3" s="3" t="s">
        <v>143</v>
      </c>
      <c r="AV3" s="3" t="s">
        <v>52</v>
      </c>
      <c r="AW3" s="3" t="s">
        <v>53</v>
      </c>
      <c r="AX3" s="3" t="s">
        <v>54</v>
      </c>
      <c r="AY3" s="3" t="s">
        <v>55</v>
      </c>
      <c r="AZ3" s="3" t="s">
        <v>56</v>
      </c>
      <c r="BA3" s="3" t="s">
        <v>142</v>
      </c>
      <c r="BB3" s="3" t="s">
        <v>141</v>
      </c>
      <c r="BC3" s="3" t="s">
        <v>140</v>
      </c>
      <c r="BD3" s="3" t="s">
        <v>50</v>
      </c>
      <c r="BE3" s="3" t="s">
        <v>48</v>
      </c>
      <c r="BF3" s="3" t="s">
        <v>49</v>
      </c>
      <c r="BG3" s="3" t="s">
        <v>46</v>
      </c>
      <c r="BH3" s="3" t="s">
        <v>47</v>
      </c>
      <c r="BI3" s="15" t="s">
        <v>34</v>
      </c>
      <c r="BJ3" s="3" t="s">
        <v>37</v>
      </c>
      <c r="BK3" s="3" t="s">
        <v>38</v>
      </c>
      <c r="BL3" s="3" t="s">
        <v>39</v>
      </c>
      <c r="BM3" s="3" t="s">
        <v>40</v>
      </c>
      <c r="BN3" s="3" t="s">
        <v>41</v>
      </c>
      <c r="BO3" s="3" t="s">
        <v>42</v>
      </c>
      <c r="BP3" s="3" t="s">
        <v>43</v>
      </c>
      <c r="BQ3" s="3" t="s">
        <v>44</v>
      </c>
      <c r="BR3" s="3" t="s">
        <v>45</v>
      </c>
      <c r="BS3" s="3" t="s">
        <v>138</v>
      </c>
      <c r="BT3" s="3" t="s">
        <v>139</v>
      </c>
    </row>
    <row r="4" spans="2:72" x14ac:dyDescent="0.25">
      <c r="B4" s="14" t="s">
        <v>29</v>
      </c>
      <c r="C4" s="6">
        <f>HLOOKUP(G4,AR3:BT9,3,FALSE)</f>
        <v>1</v>
      </c>
      <c r="D4" s="6">
        <v>1</v>
      </c>
      <c r="E4" s="6">
        <f>HLOOKUP(G4,AR3:BT9,7,FALSE)</f>
        <v>1</v>
      </c>
      <c r="G4" s="5" t="s">
        <v>22</v>
      </c>
      <c r="H4" s="5" t="s">
        <v>61</v>
      </c>
      <c r="L4" s="14" t="s">
        <v>29</v>
      </c>
      <c r="M4" s="6">
        <f>HLOOKUP(Q4,AR13:BT19,3,FALSE)</f>
        <v>1</v>
      </c>
      <c r="N4" s="6">
        <v>1</v>
      </c>
      <c r="O4" s="6">
        <f>HLOOKUP(Q4,AR13:BT19,7,FALSE)</f>
        <v>1</v>
      </c>
      <c r="Q4" s="5" t="s">
        <v>22</v>
      </c>
      <c r="R4" s="5" t="s">
        <v>61</v>
      </c>
      <c r="T4" s="8"/>
      <c r="U4" s="9"/>
      <c r="V4" s="29">
        <v>1</v>
      </c>
      <c r="W4" s="29">
        <v>1</v>
      </c>
      <c r="AN4" s="8"/>
      <c r="AP4" s="3">
        <f t="shared" si="0"/>
        <v>4</v>
      </c>
      <c r="AS4" s="3" t="str">
        <f>H4</f>
        <v>KK *</v>
      </c>
    </row>
    <row r="5" spans="2:72" x14ac:dyDescent="0.25">
      <c r="B5" s="14" t="s">
        <v>17</v>
      </c>
      <c r="C5" s="5">
        <v>0</v>
      </c>
      <c r="D5" s="5">
        <v>0</v>
      </c>
      <c r="E5" s="5">
        <v>0</v>
      </c>
      <c r="G5" s="16">
        <f>HLOOKUP(G4,AR3:BT9,4,FALSE)</f>
        <v>1</v>
      </c>
      <c r="H5" s="14" t="s">
        <v>71</v>
      </c>
      <c r="L5" s="14" t="s">
        <v>17</v>
      </c>
      <c r="M5" s="5">
        <v>0</v>
      </c>
      <c r="N5" s="5">
        <v>0</v>
      </c>
      <c r="O5" s="5">
        <v>0</v>
      </c>
      <c r="Q5" s="16">
        <f>HLOOKUP(Q4,AR13:BT19,4,FALSE)</f>
        <v>1</v>
      </c>
      <c r="R5" s="14" t="s">
        <v>71</v>
      </c>
      <c r="T5" s="12"/>
      <c r="U5" s="13"/>
      <c r="V5" s="29"/>
      <c r="AN5" s="12"/>
      <c r="AP5" s="3">
        <f t="shared" si="0"/>
        <v>5</v>
      </c>
      <c r="AQ5" s="17" t="s">
        <v>0</v>
      </c>
      <c r="AR5" s="3">
        <v>1</v>
      </c>
      <c r="AS5" s="3">
        <f>IF(AS4="KK *",AR5*1, AR5*AS4)</f>
        <v>1</v>
      </c>
      <c r="AT5" s="3">
        <f>AR5*1000</f>
        <v>1000</v>
      </c>
      <c r="AU5" s="3">
        <f>AR5*10</f>
        <v>10</v>
      </c>
      <c r="AV5" s="3">
        <f>AR5*2</f>
        <v>2</v>
      </c>
      <c r="AW5" s="3">
        <f>AR5*6</f>
        <v>6</v>
      </c>
      <c r="AX5" s="3">
        <f>AR5*24</f>
        <v>24</v>
      </c>
      <c r="AY5" s="3">
        <f>AR5*120</f>
        <v>120</v>
      </c>
      <c r="AZ5" s="3">
        <f>AR5*1020</f>
        <v>1020</v>
      </c>
      <c r="BA5" s="3">
        <f>AR5*10</f>
        <v>10</v>
      </c>
      <c r="BB5" s="3">
        <f>AR5*1010</f>
        <v>1010</v>
      </c>
      <c r="BC5" s="3">
        <f>AR5*1020</f>
        <v>1020</v>
      </c>
      <c r="BD5" s="3">
        <f>AR5*2</f>
        <v>2</v>
      </c>
      <c r="BE5" s="3">
        <f>AR5*10</f>
        <v>10</v>
      </c>
      <c r="BF5" s="3">
        <f>BD5*BE5</f>
        <v>20</v>
      </c>
      <c r="BG5" s="3">
        <f>AR5*10</f>
        <v>10</v>
      </c>
      <c r="BH5" s="3">
        <f>BD5*BG5</f>
        <v>20</v>
      </c>
      <c r="BI5" s="3">
        <f>AR5*25</f>
        <v>25</v>
      </c>
      <c r="BJ5" s="3">
        <f>BD5*BI5</f>
        <v>50</v>
      </c>
      <c r="BK5" s="3">
        <f>BI5*2</f>
        <v>50</v>
      </c>
      <c r="BL5" s="3">
        <f>BJ5*BD5</f>
        <v>100</v>
      </c>
      <c r="BM5" s="3">
        <f>AR5*50</f>
        <v>50</v>
      </c>
      <c r="BN5" s="3">
        <f>BD5*BM5</f>
        <v>100</v>
      </c>
      <c r="BO5" s="3">
        <f>AR5*200</f>
        <v>200</v>
      </c>
      <c r="BP5" s="3">
        <f>BD5*BO5</f>
        <v>400</v>
      </c>
      <c r="BQ5" s="3">
        <f>AR5*250</f>
        <v>250</v>
      </c>
      <c r="BR5" s="3">
        <f>BD5*BQ5</f>
        <v>500</v>
      </c>
      <c r="BS5" s="3">
        <f>AR5*1000</f>
        <v>1000</v>
      </c>
      <c r="BT5" s="3">
        <f>AR5*1025</f>
        <v>1025</v>
      </c>
    </row>
    <row r="6" spans="2:72" x14ac:dyDescent="0.25">
      <c r="B6" s="18" t="s">
        <v>15</v>
      </c>
      <c r="C6" s="41">
        <f>C3*C4+C5</f>
        <v>0</v>
      </c>
      <c r="D6" s="41">
        <f>D3*D4+D5</f>
        <v>0</v>
      </c>
      <c r="E6" s="41">
        <f>E3*E4+E5</f>
        <v>0</v>
      </c>
      <c r="L6" s="18" t="s">
        <v>15</v>
      </c>
      <c r="M6" s="41">
        <f>M3*M4+M5</f>
        <v>0</v>
      </c>
      <c r="N6" s="41">
        <f>N3*N4+N5</f>
        <v>0</v>
      </c>
      <c r="O6" s="41">
        <f>O3*O4+O5</f>
        <v>0</v>
      </c>
      <c r="T6" s="12"/>
      <c r="U6" s="13"/>
      <c r="V6" s="29"/>
      <c r="AN6" s="12"/>
      <c r="AP6" s="3">
        <f t="shared" si="0"/>
        <v>6</v>
      </c>
      <c r="AQ6" s="17" t="s">
        <v>62</v>
      </c>
      <c r="AR6" s="19">
        <v>1</v>
      </c>
      <c r="AS6" s="19">
        <f>IF(AS4="KK *",AR6*1,AR6*AS4/100+1)</f>
        <v>1</v>
      </c>
      <c r="AT6" s="19">
        <f>AR6*11</f>
        <v>11</v>
      </c>
      <c r="AU6" s="19">
        <f>AR6*1.1</f>
        <v>1.1000000000000001</v>
      </c>
      <c r="AV6" s="19">
        <f>AR6*1.02</f>
        <v>1.02</v>
      </c>
      <c r="AW6" s="19">
        <f>AR6*1.06</f>
        <v>1.06</v>
      </c>
      <c r="AX6" s="19">
        <f>AR6*1.24</f>
        <v>1.24</v>
      </c>
      <c r="AY6" s="19">
        <f>AR6*2.2</f>
        <v>2.2000000000000002</v>
      </c>
      <c r="AZ6" s="19">
        <f>AR6*11.2</f>
        <v>11.2</v>
      </c>
      <c r="BA6" s="19">
        <f>AR6*1.1</f>
        <v>1.1000000000000001</v>
      </c>
      <c r="BB6" s="19">
        <f>AR6*11.1</f>
        <v>11.1</v>
      </c>
      <c r="BC6" s="19">
        <f>AR6*11.2</f>
        <v>11.2</v>
      </c>
      <c r="BD6" s="19">
        <f>AR6*1.02</f>
        <v>1.02</v>
      </c>
      <c r="BE6" s="19">
        <f>AR6*1.1</f>
        <v>1.1000000000000001</v>
      </c>
      <c r="BF6" s="19">
        <f t="shared" ref="BF6:BF8" si="1">BD6*BE6</f>
        <v>1.1220000000000001</v>
      </c>
      <c r="BG6" s="19">
        <f>AR6*1.1</f>
        <v>1.1000000000000001</v>
      </c>
      <c r="BH6" s="19">
        <f t="shared" ref="BH6:BH9" si="2">BD6*BG6</f>
        <v>1.1220000000000001</v>
      </c>
      <c r="BI6" s="19">
        <f>AR6*1.25</f>
        <v>1.25</v>
      </c>
      <c r="BJ6" s="19">
        <f t="shared" ref="BJ6:BJ9" si="3">BD6*BI6</f>
        <v>1.2749999999999999</v>
      </c>
      <c r="BK6" s="19">
        <f>BI6*1.02</f>
        <v>1.2749999999999999</v>
      </c>
      <c r="BL6" s="19">
        <f t="shared" ref="BL6:BL9" si="4">BJ6*BD6</f>
        <v>1.3005</v>
      </c>
      <c r="BM6" s="19">
        <f>AR6*1.5</f>
        <v>1.5</v>
      </c>
      <c r="BN6" s="19">
        <f t="shared" ref="BN6:BN9" si="5">BD6*BM6</f>
        <v>1.53</v>
      </c>
      <c r="BO6" s="19">
        <f>AR6*3</f>
        <v>3</v>
      </c>
      <c r="BP6" s="19">
        <f t="shared" ref="BP6:BP9" si="6">BD6*BO6</f>
        <v>3.06</v>
      </c>
      <c r="BQ6" s="19">
        <f>AR6*3.5</f>
        <v>3.5</v>
      </c>
      <c r="BR6" s="19">
        <f>BD6*BQ6</f>
        <v>3.5700000000000003</v>
      </c>
      <c r="BS6" s="19">
        <f>AR6*11</f>
        <v>11</v>
      </c>
      <c r="BT6" s="19">
        <f>AR6*11.25</f>
        <v>11.25</v>
      </c>
    </row>
    <row r="7" spans="2:72" x14ac:dyDescent="0.25">
      <c r="C7" s="38"/>
      <c r="M7" s="38"/>
      <c r="T7" s="12"/>
      <c r="U7" s="13"/>
      <c r="V7" s="29"/>
      <c r="AN7" s="12"/>
      <c r="AP7" s="3">
        <f t="shared" si="0"/>
        <v>7</v>
      </c>
      <c r="AQ7" s="17" t="s">
        <v>26</v>
      </c>
      <c r="AR7" s="20">
        <v>1</v>
      </c>
      <c r="AS7" s="20">
        <f>IF(AS4="KK *",AR7*1,AR7*AS4/10+1)</f>
        <v>1</v>
      </c>
      <c r="AT7" s="20">
        <f>AR7*101</f>
        <v>101</v>
      </c>
      <c r="AU7" s="20">
        <f>AR7*2</f>
        <v>2</v>
      </c>
      <c r="AV7" s="20">
        <f>AR7*1.2</f>
        <v>1.2</v>
      </c>
      <c r="AW7" s="20">
        <f>AR7*1.6</f>
        <v>1.6</v>
      </c>
      <c r="AX7" s="20">
        <f>AR7*3.4</f>
        <v>3.4</v>
      </c>
      <c r="AY7" s="20">
        <f>AR7*13</f>
        <v>13</v>
      </c>
      <c r="AZ7" s="20">
        <f>AR7*103</f>
        <v>103</v>
      </c>
      <c r="BA7" s="20">
        <f>AR7*3</f>
        <v>3</v>
      </c>
      <c r="BB7" s="20">
        <f>AR7*102</f>
        <v>102</v>
      </c>
      <c r="BC7" s="20">
        <f>AR7*103</f>
        <v>103</v>
      </c>
      <c r="BD7" s="20">
        <f>AR7*1.2</f>
        <v>1.2</v>
      </c>
      <c r="BE7" s="20">
        <f>AR7*3</f>
        <v>3</v>
      </c>
      <c r="BF7" s="20">
        <f t="shared" si="1"/>
        <v>3.5999999999999996</v>
      </c>
      <c r="BG7" s="20">
        <f>AR7*3</f>
        <v>3</v>
      </c>
      <c r="BH7" s="20">
        <f t="shared" si="2"/>
        <v>3.5999999999999996</v>
      </c>
      <c r="BI7" s="20">
        <f>AR7*3.5</f>
        <v>3.5</v>
      </c>
      <c r="BJ7" s="20">
        <f t="shared" si="3"/>
        <v>4.2</v>
      </c>
      <c r="BK7" s="20">
        <f>BI7*2</f>
        <v>7</v>
      </c>
      <c r="BL7" s="20">
        <f t="shared" si="4"/>
        <v>5.04</v>
      </c>
      <c r="BM7" s="20">
        <f>AR7*6</f>
        <v>6</v>
      </c>
      <c r="BN7" s="20">
        <f t="shared" si="5"/>
        <v>7.1999999999999993</v>
      </c>
      <c r="BO7" s="20">
        <f>AR7*21</f>
        <v>21</v>
      </c>
      <c r="BP7" s="20">
        <f t="shared" si="6"/>
        <v>25.2</v>
      </c>
      <c r="BQ7" s="20">
        <f>AR7*26</f>
        <v>26</v>
      </c>
      <c r="BR7" s="20">
        <f>BD7*BQ7</f>
        <v>31.2</v>
      </c>
      <c r="BS7" s="20">
        <f>AR7*101</f>
        <v>101</v>
      </c>
      <c r="BT7" s="20">
        <f>AR7*103.5</f>
        <v>103.5</v>
      </c>
    </row>
    <row r="8" spans="2:72" x14ac:dyDescent="0.25">
      <c r="B8" s="18" t="s">
        <v>72</v>
      </c>
      <c r="C8" s="41" t="s">
        <v>5</v>
      </c>
      <c r="D8" s="41" t="s">
        <v>6</v>
      </c>
      <c r="E8" s="41" t="s">
        <v>7</v>
      </c>
      <c r="F8" s="41" t="s">
        <v>8</v>
      </c>
      <c r="H8" s="47" t="s">
        <v>63</v>
      </c>
      <c r="I8" s="47"/>
      <c r="L8" s="18" t="s">
        <v>72</v>
      </c>
      <c r="M8" s="41" t="s">
        <v>5</v>
      </c>
      <c r="N8" s="41" t="s">
        <v>6</v>
      </c>
      <c r="O8" s="41" t="s">
        <v>7</v>
      </c>
      <c r="P8" s="41" t="s">
        <v>8</v>
      </c>
      <c r="R8" s="47" t="s">
        <v>63</v>
      </c>
      <c r="S8" s="47"/>
      <c r="T8" s="8"/>
      <c r="U8" s="9"/>
      <c r="V8" s="29"/>
      <c r="AN8" s="8"/>
      <c r="AP8" s="3">
        <f t="shared" si="0"/>
        <v>8</v>
      </c>
      <c r="AQ8" s="17" t="s">
        <v>27</v>
      </c>
      <c r="AR8" s="20">
        <v>1</v>
      </c>
      <c r="AS8" s="20">
        <f>IF(AS4="KK *",AR8*1,AR8*AS4/10+1)</f>
        <v>1</v>
      </c>
      <c r="AT8" s="20">
        <f>AR8*101</f>
        <v>101</v>
      </c>
      <c r="AU8" s="20">
        <f>AR8*2</f>
        <v>2</v>
      </c>
      <c r="AV8" s="20">
        <f>AR8*1.2</f>
        <v>1.2</v>
      </c>
      <c r="AW8" s="20">
        <f>AR8*1.6</f>
        <v>1.6</v>
      </c>
      <c r="AX8" s="20">
        <f>AR8*3.4</f>
        <v>3.4</v>
      </c>
      <c r="AY8" s="20">
        <f>AR8*13</f>
        <v>13</v>
      </c>
      <c r="AZ8" s="20">
        <f>AR8*103</f>
        <v>103</v>
      </c>
      <c r="BA8" s="20">
        <f>AR8*1.5</f>
        <v>1.5</v>
      </c>
      <c r="BB8" s="20">
        <f>AR8*102</f>
        <v>102</v>
      </c>
      <c r="BC8" s="20">
        <f>AR8*102.5</f>
        <v>102.5</v>
      </c>
      <c r="BD8" s="20">
        <f>AR8*1.2</f>
        <v>1.2</v>
      </c>
      <c r="BE8" s="20">
        <f>AR8*1.5</f>
        <v>1.5</v>
      </c>
      <c r="BF8" s="20">
        <f t="shared" si="1"/>
        <v>1.7999999999999998</v>
      </c>
      <c r="BG8" s="20">
        <f>AR8*3</f>
        <v>3</v>
      </c>
      <c r="BH8" s="20">
        <f t="shared" si="2"/>
        <v>3.5999999999999996</v>
      </c>
      <c r="BI8" s="20">
        <f>AR8*3.5</f>
        <v>3.5</v>
      </c>
      <c r="BJ8" s="20">
        <f t="shared" si="3"/>
        <v>4.2</v>
      </c>
      <c r="BK8" s="20">
        <f>BI8/2</f>
        <v>1.75</v>
      </c>
      <c r="BL8" s="20">
        <f t="shared" si="4"/>
        <v>5.04</v>
      </c>
      <c r="BM8" s="20">
        <f>AR8*6</f>
        <v>6</v>
      </c>
      <c r="BN8" s="20">
        <f t="shared" si="5"/>
        <v>7.1999999999999993</v>
      </c>
      <c r="BO8" s="20">
        <f>AR8*21</f>
        <v>21</v>
      </c>
      <c r="BP8" s="20">
        <f t="shared" si="6"/>
        <v>25.2</v>
      </c>
      <c r="BQ8" s="20">
        <f>AR8*26</f>
        <v>26</v>
      </c>
      <c r="BR8" s="20">
        <f>BD8*BQ8</f>
        <v>31.2</v>
      </c>
      <c r="BS8" s="20">
        <f>AR8*101</f>
        <v>101</v>
      </c>
      <c r="BT8" s="20">
        <f>AR8*103.5</f>
        <v>103.5</v>
      </c>
    </row>
    <row r="9" spans="2:72" x14ac:dyDescent="0.25">
      <c r="B9" s="14" t="s">
        <v>14</v>
      </c>
      <c r="C9" s="5"/>
      <c r="D9" s="5"/>
      <c r="E9" s="5"/>
      <c r="F9" s="5"/>
      <c r="H9" s="14" t="s">
        <v>24</v>
      </c>
      <c r="I9" s="5">
        <v>0</v>
      </c>
      <c r="L9" s="14" t="s">
        <v>14</v>
      </c>
      <c r="M9" s="5"/>
      <c r="N9" s="5"/>
      <c r="O9" s="5"/>
      <c r="P9" s="5"/>
      <c r="R9" s="14" t="s">
        <v>24</v>
      </c>
      <c r="S9" s="5">
        <v>0</v>
      </c>
      <c r="T9" s="12"/>
      <c r="U9" s="13"/>
      <c r="V9" s="29"/>
      <c r="AN9" s="12"/>
      <c r="AP9" s="3">
        <f t="shared" si="0"/>
        <v>9</v>
      </c>
      <c r="AQ9" s="17" t="s">
        <v>2</v>
      </c>
      <c r="AR9" s="20">
        <v>1</v>
      </c>
      <c r="AS9" s="20">
        <f>IF(AS4="KK *",AR9*1,AR9*1)</f>
        <v>1</v>
      </c>
      <c r="AT9" s="20">
        <f>AR9*1</f>
        <v>1</v>
      </c>
      <c r="AU9" s="20">
        <f>AR9*2</f>
        <v>2</v>
      </c>
      <c r="AV9" s="20">
        <f>AR9*1</f>
        <v>1</v>
      </c>
      <c r="AW9" s="20">
        <f>AR9*1</f>
        <v>1</v>
      </c>
      <c r="AX9" s="20">
        <f>AR9*1</f>
        <v>1</v>
      </c>
      <c r="AY9" s="20">
        <f>AR9*1</f>
        <v>1</v>
      </c>
      <c r="AZ9" s="20">
        <f>AR9*1</f>
        <v>1</v>
      </c>
      <c r="BA9" s="20">
        <f>AR9*3</f>
        <v>3</v>
      </c>
      <c r="BB9" s="20">
        <f>AR9*1</f>
        <v>1</v>
      </c>
      <c r="BC9" s="20">
        <f>AR9*3</f>
        <v>3</v>
      </c>
      <c r="BD9" s="20">
        <f>AR9*1</f>
        <v>1</v>
      </c>
      <c r="BE9" s="20">
        <f>AR9*3</f>
        <v>3</v>
      </c>
      <c r="BF9" s="20">
        <f>BD9*BE9</f>
        <v>3</v>
      </c>
      <c r="BG9" s="20">
        <f>AR9*3</f>
        <v>3</v>
      </c>
      <c r="BH9" s="20">
        <f t="shared" si="2"/>
        <v>3</v>
      </c>
      <c r="BI9" s="20">
        <f>AR9*1</f>
        <v>1</v>
      </c>
      <c r="BJ9" s="20">
        <f t="shared" si="3"/>
        <v>1</v>
      </c>
      <c r="BK9" s="20">
        <f>BI9*1</f>
        <v>1</v>
      </c>
      <c r="BL9" s="20">
        <f t="shared" si="4"/>
        <v>1</v>
      </c>
      <c r="BM9" s="20">
        <f>AR9*1</f>
        <v>1</v>
      </c>
      <c r="BN9" s="20">
        <f t="shared" si="5"/>
        <v>1</v>
      </c>
      <c r="BO9" s="20">
        <f>AR9*1</f>
        <v>1</v>
      </c>
      <c r="BP9" s="20">
        <f t="shared" si="6"/>
        <v>1</v>
      </c>
      <c r="BQ9" s="20">
        <f>AR9*1</f>
        <v>1</v>
      </c>
      <c r="BR9" s="20">
        <f>BD9*BQ9</f>
        <v>1</v>
      </c>
      <c r="BS9" s="20">
        <f>AR9*1</f>
        <v>1</v>
      </c>
      <c r="BT9" s="20">
        <f>AR9*1</f>
        <v>1</v>
      </c>
    </row>
    <row r="10" spans="2:72" x14ac:dyDescent="0.25">
      <c r="B10" s="14" t="s">
        <v>29</v>
      </c>
      <c r="C10" s="21">
        <v>1</v>
      </c>
      <c r="D10" s="21">
        <f>HLOOKUP(G4,AR3:BT9,5,FALSE)</f>
        <v>1</v>
      </c>
      <c r="E10" s="21">
        <f>HLOOKUP(G4,AR3:BT9,6,FALSE)</f>
        <v>1</v>
      </c>
      <c r="F10" s="21">
        <v>1</v>
      </c>
      <c r="H10" s="14" t="s">
        <v>25</v>
      </c>
      <c r="I10" s="5">
        <v>0</v>
      </c>
      <c r="L10" s="14" t="s">
        <v>29</v>
      </c>
      <c r="M10" s="21">
        <v>1</v>
      </c>
      <c r="N10" s="21">
        <f>HLOOKUP(Q4,AR13:BT19,5,FALSE)</f>
        <v>1</v>
      </c>
      <c r="O10" s="21">
        <f>HLOOKUP(Q4,AR13:BT19,6,FALSE)</f>
        <v>1</v>
      </c>
      <c r="P10" s="21">
        <v>1</v>
      </c>
      <c r="R10" s="14" t="s">
        <v>25</v>
      </c>
      <c r="S10" s="5">
        <v>0</v>
      </c>
      <c r="T10" s="22"/>
      <c r="U10" s="23"/>
      <c r="V10" s="29"/>
      <c r="AN10" s="22"/>
      <c r="AP10" s="3">
        <f t="shared" si="0"/>
        <v>10</v>
      </c>
    </row>
    <row r="11" spans="2:72" x14ac:dyDescent="0.25">
      <c r="B11" s="14" t="s">
        <v>30</v>
      </c>
      <c r="C11" s="6">
        <v>0</v>
      </c>
      <c r="D11" s="6">
        <f>I9</f>
        <v>0</v>
      </c>
      <c r="E11" s="6">
        <f>I10</f>
        <v>0</v>
      </c>
      <c r="F11" s="6">
        <f>I11*500</f>
        <v>0</v>
      </c>
      <c r="H11" s="14" t="s">
        <v>28</v>
      </c>
      <c r="I11" s="5">
        <v>0</v>
      </c>
      <c r="L11" s="14" t="s">
        <v>30</v>
      </c>
      <c r="M11" s="6">
        <v>0</v>
      </c>
      <c r="N11" s="6">
        <f>S9</f>
        <v>0</v>
      </c>
      <c r="O11" s="6">
        <f>S10</f>
        <v>0</v>
      </c>
      <c r="P11" s="6">
        <f>S11*500</f>
        <v>0</v>
      </c>
      <c r="R11" s="14" t="s">
        <v>28</v>
      </c>
      <c r="S11" s="5">
        <v>0</v>
      </c>
      <c r="T11" s="12"/>
      <c r="U11" s="13"/>
      <c r="AN11" s="12"/>
      <c r="AP11" s="3">
        <f t="shared" si="0"/>
        <v>11</v>
      </c>
      <c r="AR11" s="48" t="str">
        <f>L1</f>
        <v>Fighter 2</v>
      </c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</row>
    <row r="12" spans="2:72" x14ac:dyDescent="0.25">
      <c r="B12" s="18" t="s">
        <v>15</v>
      </c>
      <c r="C12" s="41">
        <f>C9*C10+C11</f>
        <v>0</v>
      </c>
      <c r="D12" s="41">
        <f>D9*D10+D11</f>
        <v>0</v>
      </c>
      <c r="E12" s="41">
        <f>E9*E10+E11</f>
        <v>0</v>
      </c>
      <c r="F12" s="41">
        <f>IF(F11&gt;0,F11,F9*F10)</f>
        <v>0</v>
      </c>
      <c r="L12" s="18" t="s">
        <v>15</v>
      </c>
      <c r="M12" s="41">
        <f>M9*M10+M11</f>
        <v>0</v>
      </c>
      <c r="N12" s="41">
        <f>N9*N10+N11</f>
        <v>0</v>
      </c>
      <c r="O12" s="41">
        <f>O9*O10+O11</f>
        <v>0</v>
      </c>
      <c r="P12" s="41">
        <f>IF(P11&gt;0,P11,P9*P10)</f>
        <v>0</v>
      </c>
      <c r="T12" s="8"/>
      <c r="U12" s="9"/>
      <c r="AN12" s="8"/>
      <c r="AP12" s="3">
        <f t="shared" si="0"/>
        <v>12</v>
      </c>
      <c r="AR12" s="48" t="s">
        <v>58</v>
      </c>
      <c r="AS12" s="48"/>
      <c r="AT12" s="48"/>
      <c r="AU12" s="48" t="s">
        <v>60</v>
      </c>
      <c r="AV12" s="48"/>
      <c r="AW12" s="48"/>
      <c r="AX12" s="48"/>
      <c r="AY12" s="48"/>
      <c r="AZ12" s="48"/>
      <c r="BA12" s="48" t="s">
        <v>51</v>
      </c>
      <c r="BB12" s="48"/>
      <c r="BC12" s="48"/>
      <c r="BD12" s="48" t="s">
        <v>59</v>
      </c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</row>
    <row r="13" spans="2:72" x14ac:dyDescent="0.25">
      <c r="AP13" s="3">
        <f t="shared" si="0"/>
        <v>13</v>
      </c>
      <c r="AR13" s="3" t="s">
        <v>22</v>
      </c>
      <c r="AS13" s="3" t="s">
        <v>57</v>
      </c>
      <c r="AT13" s="3" t="s">
        <v>146</v>
      </c>
      <c r="AU13" s="3" t="s">
        <v>143</v>
      </c>
      <c r="AV13" s="3" t="s">
        <v>52</v>
      </c>
      <c r="AW13" s="3" t="s">
        <v>53</v>
      </c>
      <c r="AX13" s="3" t="s">
        <v>54</v>
      </c>
      <c r="AY13" s="3" t="s">
        <v>55</v>
      </c>
      <c r="AZ13" s="3" t="s">
        <v>56</v>
      </c>
      <c r="BA13" s="3" t="s">
        <v>142</v>
      </c>
      <c r="BB13" s="3" t="s">
        <v>141</v>
      </c>
      <c r="BC13" s="3" t="s">
        <v>140</v>
      </c>
      <c r="BD13" s="3" t="s">
        <v>50</v>
      </c>
      <c r="BE13" s="3" t="s">
        <v>48</v>
      </c>
      <c r="BF13" s="3" t="s">
        <v>49</v>
      </c>
      <c r="BG13" s="3" t="s">
        <v>46</v>
      </c>
      <c r="BH13" s="3" t="s">
        <v>47</v>
      </c>
      <c r="BI13" s="15" t="s">
        <v>34</v>
      </c>
      <c r="BJ13" s="3" t="s">
        <v>37</v>
      </c>
      <c r="BK13" s="3" t="s">
        <v>38</v>
      </c>
      <c r="BL13" s="3" t="s">
        <v>39</v>
      </c>
      <c r="BM13" s="3" t="s">
        <v>40</v>
      </c>
      <c r="BN13" s="3" t="s">
        <v>41</v>
      </c>
      <c r="BO13" s="3" t="s">
        <v>42</v>
      </c>
      <c r="BP13" s="3" t="s">
        <v>43</v>
      </c>
      <c r="BQ13" s="3" t="s">
        <v>44</v>
      </c>
      <c r="BR13" s="3" t="s">
        <v>45</v>
      </c>
      <c r="BS13" s="3" t="s">
        <v>138</v>
      </c>
      <c r="BT13" s="3" t="s">
        <v>139</v>
      </c>
    </row>
    <row r="14" spans="2:72" x14ac:dyDescent="0.25">
      <c r="B14" s="18" t="s">
        <v>73</v>
      </c>
      <c r="C14" s="41" t="s">
        <v>9</v>
      </c>
      <c r="D14" s="41" t="s">
        <v>10</v>
      </c>
      <c r="E14" s="41" t="s">
        <v>11</v>
      </c>
      <c r="F14" s="41" t="s">
        <v>12</v>
      </c>
      <c r="G14" s="41" t="s">
        <v>3</v>
      </c>
      <c r="H14" s="41" t="s">
        <v>4</v>
      </c>
      <c r="L14" s="18" t="s">
        <v>73</v>
      </c>
      <c r="M14" s="41" t="s">
        <v>9</v>
      </c>
      <c r="N14" s="41" t="s">
        <v>10</v>
      </c>
      <c r="O14" s="41" t="s">
        <v>11</v>
      </c>
      <c r="P14" s="41" t="s">
        <v>12</v>
      </c>
      <c r="Q14" s="41" t="s">
        <v>3</v>
      </c>
      <c r="R14" s="41" t="s">
        <v>4</v>
      </c>
      <c r="AP14" s="3">
        <f t="shared" si="0"/>
        <v>14</v>
      </c>
      <c r="AS14" s="3" t="str">
        <f>R4</f>
        <v>KK *</v>
      </c>
    </row>
    <row r="15" spans="2:72" x14ac:dyDescent="0.25">
      <c r="B15" s="14" t="s">
        <v>14</v>
      </c>
      <c r="C15" s="5"/>
      <c r="D15" s="5"/>
      <c r="E15" s="5"/>
      <c r="F15" s="5"/>
      <c r="G15" s="5"/>
      <c r="H15" s="5"/>
      <c r="L15" s="14" t="s">
        <v>14</v>
      </c>
      <c r="M15" s="5"/>
      <c r="N15" s="5"/>
      <c r="O15" s="5"/>
      <c r="P15" s="5"/>
      <c r="Q15" s="5"/>
      <c r="R15" s="5"/>
      <c r="AG15" s="30"/>
      <c r="AM15" s="30"/>
      <c r="AP15" s="3">
        <f t="shared" si="0"/>
        <v>15</v>
      </c>
      <c r="AQ15" s="17" t="s">
        <v>0</v>
      </c>
      <c r="AR15" s="3">
        <v>1</v>
      </c>
      <c r="AS15" s="3">
        <f>IF(AS14="KK *",AR15*1, AR15*AS14)</f>
        <v>1</v>
      </c>
      <c r="AT15" s="3">
        <f>AR15*1000</f>
        <v>1000</v>
      </c>
      <c r="AU15" s="3">
        <f>AR15*10</f>
        <v>10</v>
      </c>
      <c r="AV15" s="3">
        <f>AR15*2</f>
        <v>2</v>
      </c>
      <c r="AW15" s="3">
        <f>AR15*6</f>
        <v>6</v>
      </c>
      <c r="AX15" s="3">
        <f>AR15*24</f>
        <v>24</v>
      </c>
      <c r="AY15" s="3">
        <f>AR15*120</f>
        <v>120</v>
      </c>
      <c r="AZ15" s="3">
        <f>AR15*1020</f>
        <v>1020</v>
      </c>
      <c r="BA15" s="3">
        <f>AR15*10</f>
        <v>10</v>
      </c>
      <c r="BB15" s="3">
        <f>AR15*1010</f>
        <v>1010</v>
      </c>
      <c r="BC15" s="3">
        <f>AR15*1020</f>
        <v>1020</v>
      </c>
      <c r="BD15" s="3">
        <f>AR15*2</f>
        <v>2</v>
      </c>
      <c r="BE15" s="3">
        <f>AR15*10</f>
        <v>10</v>
      </c>
      <c r="BF15" s="3">
        <f>BD15*BE15</f>
        <v>20</v>
      </c>
      <c r="BG15" s="3">
        <f>AR15*10</f>
        <v>10</v>
      </c>
      <c r="BH15" s="3">
        <f>BD15*BG15</f>
        <v>20</v>
      </c>
      <c r="BI15" s="3">
        <f>AR15*25</f>
        <v>25</v>
      </c>
      <c r="BJ15" s="3">
        <f>BD15*BI15</f>
        <v>50</v>
      </c>
      <c r="BK15" s="3">
        <f>BI15*2</f>
        <v>50</v>
      </c>
      <c r="BL15" s="3">
        <f>BJ15*BD15</f>
        <v>100</v>
      </c>
      <c r="BM15" s="3">
        <f>AR15*50</f>
        <v>50</v>
      </c>
      <c r="BN15" s="3">
        <f>BD15*BM15</f>
        <v>100</v>
      </c>
      <c r="BO15" s="3">
        <f>AR15*200</f>
        <v>200</v>
      </c>
      <c r="BP15" s="3">
        <f>BD15*BO15</f>
        <v>400</v>
      </c>
      <c r="BQ15" s="3">
        <f>AR15*250</f>
        <v>250</v>
      </c>
      <c r="BR15" s="3">
        <f>BD15*BQ15</f>
        <v>500</v>
      </c>
      <c r="BS15" s="3">
        <f>AR15*1000</f>
        <v>1000</v>
      </c>
      <c r="BT15" s="3">
        <f>AR15*1025</f>
        <v>1025</v>
      </c>
    </row>
    <row r="16" spans="2:72" x14ac:dyDescent="0.25">
      <c r="B16" s="14" t="s">
        <v>17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L16" s="14" t="s">
        <v>17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AP16" s="3">
        <f t="shared" si="0"/>
        <v>16</v>
      </c>
      <c r="AQ16" s="17" t="s">
        <v>62</v>
      </c>
      <c r="AR16" s="19">
        <v>1</v>
      </c>
      <c r="AS16" s="19">
        <f>IF(AS14="KK *",AR16*1,AR16*AS14/100+1)</f>
        <v>1</v>
      </c>
      <c r="AT16" s="19">
        <f>AR16*11</f>
        <v>11</v>
      </c>
      <c r="AU16" s="19">
        <f>AR16*1.1</f>
        <v>1.1000000000000001</v>
      </c>
      <c r="AV16" s="19">
        <f>AR16*1.02</f>
        <v>1.02</v>
      </c>
      <c r="AW16" s="19">
        <f>AR16*1.06</f>
        <v>1.06</v>
      </c>
      <c r="AX16" s="19">
        <f>AR16*1.24</f>
        <v>1.24</v>
      </c>
      <c r="AY16" s="19">
        <f>AR16*2.2</f>
        <v>2.2000000000000002</v>
      </c>
      <c r="AZ16" s="19">
        <f>AR16*11.2</f>
        <v>11.2</v>
      </c>
      <c r="BA16" s="19">
        <f>AR16*1.1</f>
        <v>1.1000000000000001</v>
      </c>
      <c r="BB16" s="19">
        <f>AR16*11.1</f>
        <v>11.1</v>
      </c>
      <c r="BC16" s="19">
        <f>AR16*11.2</f>
        <v>11.2</v>
      </c>
      <c r="BD16" s="19">
        <f>AR16*1.02</f>
        <v>1.02</v>
      </c>
      <c r="BE16" s="19">
        <f>AR16*1.1</f>
        <v>1.1000000000000001</v>
      </c>
      <c r="BF16" s="19">
        <f t="shared" ref="BF16:BF18" si="7">BD16*BE16</f>
        <v>1.1220000000000001</v>
      </c>
      <c r="BG16" s="19">
        <f>AR16*1.1</f>
        <v>1.1000000000000001</v>
      </c>
      <c r="BH16" s="19">
        <f t="shared" ref="BH16:BH19" si="8">BD16*BG16</f>
        <v>1.1220000000000001</v>
      </c>
      <c r="BI16" s="19">
        <f>AR16*1.25</f>
        <v>1.25</v>
      </c>
      <c r="BJ16" s="19">
        <f t="shared" ref="BJ16:BJ19" si="9">BD16*BI16</f>
        <v>1.2749999999999999</v>
      </c>
      <c r="BK16" s="19">
        <f>BI16*1.02</f>
        <v>1.2749999999999999</v>
      </c>
      <c r="BL16" s="19">
        <f t="shared" ref="BL16:BL19" si="10">BJ16*BD16</f>
        <v>1.3005</v>
      </c>
      <c r="BM16" s="19">
        <f>AR16*1.5</f>
        <v>1.5</v>
      </c>
      <c r="BN16" s="19">
        <f t="shared" ref="BN16:BN19" si="11">BD16*BM16</f>
        <v>1.53</v>
      </c>
      <c r="BO16" s="19">
        <f>AR16*3</f>
        <v>3</v>
      </c>
      <c r="BP16" s="19">
        <f t="shared" ref="BP16:BP19" si="12">BD16*BO16</f>
        <v>3.06</v>
      </c>
      <c r="BQ16" s="19">
        <f>AR16*3.5</f>
        <v>3.5</v>
      </c>
      <c r="BR16" s="19">
        <f>BD16*BQ16</f>
        <v>3.5700000000000003</v>
      </c>
      <c r="BS16" s="19">
        <f>AR16*11</f>
        <v>11</v>
      </c>
      <c r="BT16" s="19">
        <f>AR16*11.25</f>
        <v>11.25</v>
      </c>
    </row>
    <row r="17" spans="1:72" x14ac:dyDescent="0.25">
      <c r="B17" s="14" t="s">
        <v>15</v>
      </c>
      <c r="C17" s="6">
        <f>C15+C16+E12</f>
        <v>0</v>
      </c>
      <c r="D17" s="6">
        <f>D15+D16+E12</f>
        <v>0</v>
      </c>
      <c r="E17" s="6">
        <f>E15+E16+E12</f>
        <v>0</v>
      </c>
      <c r="F17" s="6">
        <f>F15+F16+E12</f>
        <v>0</v>
      </c>
      <c r="G17" s="6">
        <f>G15+G16+D12</f>
        <v>0</v>
      </c>
      <c r="H17" s="6">
        <f>H15+H16+C12</f>
        <v>0</v>
      </c>
      <c r="L17" s="14" t="s">
        <v>15</v>
      </c>
      <c r="M17" s="6">
        <f>M15+M16+O12</f>
        <v>0</v>
      </c>
      <c r="N17" s="6">
        <f>N15+N16+O12</f>
        <v>0</v>
      </c>
      <c r="O17" s="6">
        <f>O15+O16+O12</f>
        <v>0</v>
      </c>
      <c r="P17" s="6">
        <f>P15+P16+O12</f>
        <v>0</v>
      </c>
      <c r="Q17" s="6">
        <f>Q15+Q16+N12</f>
        <v>0</v>
      </c>
      <c r="R17" s="6">
        <f>R15+R16+M12</f>
        <v>0</v>
      </c>
      <c r="AP17" s="3">
        <f t="shared" si="0"/>
        <v>17</v>
      </c>
      <c r="AQ17" s="17" t="s">
        <v>26</v>
      </c>
      <c r="AR17" s="20">
        <v>1</v>
      </c>
      <c r="AS17" s="20">
        <f>IF(AS14="KK *",AR17*1,AR17*AS14/10+1)</f>
        <v>1</v>
      </c>
      <c r="AT17" s="20">
        <f>AR17*101</f>
        <v>101</v>
      </c>
      <c r="AU17" s="20">
        <f>AR17*2</f>
        <v>2</v>
      </c>
      <c r="AV17" s="20">
        <f>AR17*1.2</f>
        <v>1.2</v>
      </c>
      <c r="AW17" s="20">
        <f>AR17*1.6</f>
        <v>1.6</v>
      </c>
      <c r="AX17" s="20">
        <f>AR17*3.4</f>
        <v>3.4</v>
      </c>
      <c r="AY17" s="20">
        <f>AR17*13</f>
        <v>13</v>
      </c>
      <c r="AZ17" s="20">
        <f>AR17*103</f>
        <v>103</v>
      </c>
      <c r="BA17" s="20">
        <f>AR17*3</f>
        <v>3</v>
      </c>
      <c r="BB17" s="20">
        <f>AR17*102</f>
        <v>102</v>
      </c>
      <c r="BC17" s="20">
        <f>AR17*103</f>
        <v>103</v>
      </c>
      <c r="BD17" s="20">
        <f>AR17*1.2</f>
        <v>1.2</v>
      </c>
      <c r="BE17" s="20">
        <f>AR17*3</f>
        <v>3</v>
      </c>
      <c r="BF17" s="20">
        <f t="shared" si="7"/>
        <v>3.5999999999999996</v>
      </c>
      <c r="BG17" s="20">
        <f>AR17*3</f>
        <v>3</v>
      </c>
      <c r="BH17" s="20">
        <f t="shared" si="8"/>
        <v>3.5999999999999996</v>
      </c>
      <c r="BI17" s="20">
        <f>AR17*3.5</f>
        <v>3.5</v>
      </c>
      <c r="BJ17" s="20">
        <f t="shared" si="9"/>
        <v>4.2</v>
      </c>
      <c r="BK17" s="20">
        <f>BI17*2</f>
        <v>7</v>
      </c>
      <c r="BL17" s="20">
        <f t="shared" si="10"/>
        <v>5.04</v>
      </c>
      <c r="BM17" s="20">
        <f>AR17*6</f>
        <v>6</v>
      </c>
      <c r="BN17" s="20">
        <f t="shared" si="11"/>
        <v>7.1999999999999993</v>
      </c>
      <c r="BO17" s="20">
        <f>AR17*21</f>
        <v>21</v>
      </c>
      <c r="BP17" s="20">
        <f t="shared" si="12"/>
        <v>25.2</v>
      </c>
      <c r="BQ17" s="20">
        <f>AR17*26</f>
        <v>26</v>
      </c>
      <c r="BR17" s="20">
        <f>BD17*BQ17</f>
        <v>31.2</v>
      </c>
      <c r="BS17" s="20">
        <f>AR17*101</f>
        <v>101</v>
      </c>
      <c r="BT17" s="20">
        <f>AR17*103.5</f>
        <v>103.5</v>
      </c>
    </row>
    <row r="18" spans="1:72" x14ac:dyDescent="0.25">
      <c r="B18" s="14" t="s">
        <v>19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L18" s="14" t="s">
        <v>19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AP18" s="3">
        <f t="shared" si="0"/>
        <v>18</v>
      </c>
      <c r="AQ18" s="17" t="s">
        <v>27</v>
      </c>
      <c r="AR18" s="20">
        <v>1</v>
      </c>
      <c r="AS18" s="20">
        <f>IF(AS14="KK *",AR18*1,AR18*AS14/10+1)</f>
        <v>1</v>
      </c>
      <c r="AT18" s="20">
        <f>AR18*101</f>
        <v>101</v>
      </c>
      <c r="AU18" s="20">
        <f>AR18*2</f>
        <v>2</v>
      </c>
      <c r="AV18" s="20">
        <f>AR18*1.2</f>
        <v>1.2</v>
      </c>
      <c r="AW18" s="20">
        <f>AR18*1.6</f>
        <v>1.6</v>
      </c>
      <c r="AX18" s="20">
        <f>AR18*3.4</f>
        <v>3.4</v>
      </c>
      <c r="AY18" s="20">
        <f>AR18*13</f>
        <v>13</v>
      </c>
      <c r="AZ18" s="20">
        <f>AR18*103</f>
        <v>103</v>
      </c>
      <c r="BA18" s="20">
        <f>AR18*1.5</f>
        <v>1.5</v>
      </c>
      <c r="BB18" s="20">
        <f>AR18*102</f>
        <v>102</v>
      </c>
      <c r="BC18" s="20">
        <f>AR18*102.5</f>
        <v>102.5</v>
      </c>
      <c r="BD18" s="20">
        <f>AR18*1.2</f>
        <v>1.2</v>
      </c>
      <c r="BE18" s="20">
        <f>AR18*1.5</f>
        <v>1.5</v>
      </c>
      <c r="BF18" s="20">
        <f t="shared" si="7"/>
        <v>1.7999999999999998</v>
      </c>
      <c r="BG18" s="20">
        <f>AR18*3</f>
        <v>3</v>
      </c>
      <c r="BH18" s="20">
        <f t="shared" si="8"/>
        <v>3.5999999999999996</v>
      </c>
      <c r="BI18" s="20">
        <f>AR18*3.5</f>
        <v>3.5</v>
      </c>
      <c r="BJ18" s="20">
        <f t="shared" si="9"/>
        <v>4.2</v>
      </c>
      <c r="BK18" s="20">
        <f>BI18/2</f>
        <v>1.75</v>
      </c>
      <c r="BL18" s="20">
        <f t="shared" si="10"/>
        <v>5.04</v>
      </c>
      <c r="BM18" s="20">
        <f>AR18*6</f>
        <v>6</v>
      </c>
      <c r="BN18" s="20">
        <f t="shared" si="11"/>
        <v>7.1999999999999993</v>
      </c>
      <c r="BO18" s="20">
        <f>AR18*21</f>
        <v>21</v>
      </c>
      <c r="BP18" s="20">
        <f t="shared" si="12"/>
        <v>25.2</v>
      </c>
      <c r="BQ18" s="20">
        <f>AR18*26</f>
        <v>26</v>
      </c>
      <c r="BR18" s="20">
        <f>BD18*BQ18</f>
        <v>31.2</v>
      </c>
      <c r="BS18" s="20">
        <f>AR18*101</f>
        <v>101</v>
      </c>
      <c r="BT18" s="20">
        <f>AR18*103.5</f>
        <v>103.5</v>
      </c>
    </row>
    <row r="19" spans="1:72" x14ac:dyDescent="0.25">
      <c r="B19" s="14" t="s">
        <v>23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L19" s="14" t="s">
        <v>23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AP19" s="3">
        <f t="shared" si="0"/>
        <v>19</v>
      </c>
      <c r="AQ19" s="17" t="s">
        <v>2</v>
      </c>
      <c r="AR19" s="20">
        <v>1</v>
      </c>
      <c r="AS19" s="20">
        <f>IF(AS14="KK *",AR19*1,AR19*1)</f>
        <v>1</v>
      </c>
      <c r="AT19" s="20">
        <f>AR19*1</f>
        <v>1</v>
      </c>
      <c r="AU19" s="20">
        <f>AR19*2</f>
        <v>2</v>
      </c>
      <c r="AV19" s="20">
        <f>AR19*1</f>
        <v>1</v>
      </c>
      <c r="AW19" s="20">
        <f>AR19*1</f>
        <v>1</v>
      </c>
      <c r="AX19" s="20">
        <f>AR19*1</f>
        <v>1</v>
      </c>
      <c r="AY19" s="20">
        <f>AR19*1</f>
        <v>1</v>
      </c>
      <c r="AZ19" s="20">
        <f>AR19*1</f>
        <v>1</v>
      </c>
      <c r="BA19" s="20">
        <f>AR19*3</f>
        <v>3</v>
      </c>
      <c r="BB19" s="20">
        <f>AR19*1</f>
        <v>1</v>
      </c>
      <c r="BC19" s="20">
        <f>AR19*3</f>
        <v>3</v>
      </c>
      <c r="BD19" s="20">
        <f>AR19*1</f>
        <v>1</v>
      </c>
      <c r="BE19" s="20">
        <f>AR19*3</f>
        <v>3</v>
      </c>
      <c r="BF19" s="20">
        <f>BD19*BE19</f>
        <v>3</v>
      </c>
      <c r="BG19" s="20">
        <f>AR19*3</f>
        <v>3</v>
      </c>
      <c r="BH19" s="20">
        <f t="shared" si="8"/>
        <v>3</v>
      </c>
      <c r="BI19" s="20">
        <f>AR19*1</f>
        <v>1</v>
      </c>
      <c r="BJ19" s="20">
        <f t="shared" si="9"/>
        <v>1</v>
      </c>
      <c r="BK19" s="20">
        <f>BI19*1</f>
        <v>1</v>
      </c>
      <c r="BL19" s="20">
        <f t="shared" si="10"/>
        <v>1</v>
      </c>
      <c r="BM19" s="20">
        <f>AR19*1</f>
        <v>1</v>
      </c>
      <c r="BN19" s="20">
        <f t="shared" si="11"/>
        <v>1</v>
      </c>
      <c r="BO19" s="20">
        <f>AR19*1</f>
        <v>1</v>
      </c>
      <c r="BP19" s="20">
        <f t="shared" si="12"/>
        <v>1</v>
      </c>
      <c r="BQ19" s="20">
        <f>AR19*1</f>
        <v>1</v>
      </c>
      <c r="BR19" s="20">
        <f>BD19*BQ19</f>
        <v>1</v>
      </c>
      <c r="BS19" s="20">
        <f>AR19*1</f>
        <v>1</v>
      </c>
      <c r="BT19" s="20">
        <f>AR19*1</f>
        <v>1</v>
      </c>
    </row>
    <row r="20" spans="1:72" x14ac:dyDescent="0.25">
      <c r="B20" s="18" t="s">
        <v>66</v>
      </c>
      <c r="C20" s="41">
        <f t="shared" ref="C20:H20" si="13">ROUNDDOWN(C17/10,0)+C18+C19</f>
        <v>0</v>
      </c>
      <c r="D20" s="41">
        <f t="shared" si="13"/>
        <v>0</v>
      </c>
      <c r="E20" s="41">
        <f t="shared" si="13"/>
        <v>0</v>
      </c>
      <c r="F20" s="41">
        <f t="shared" si="13"/>
        <v>0</v>
      </c>
      <c r="G20" s="41">
        <f t="shared" si="13"/>
        <v>0</v>
      </c>
      <c r="H20" s="41">
        <f t="shared" si="13"/>
        <v>0</v>
      </c>
      <c r="L20" s="18" t="s">
        <v>66</v>
      </c>
      <c r="M20" s="41">
        <f t="shared" ref="M20:R20" si="14">ROUNDDOWN(M17/10,0)+M18+M19</f>
        <v>0</v>
      </c>
      <c r="N20" s="41">
        <f t="shared" si="14"/>
        <v>0</v>
      </c>
      <c r="O20" s="41">
        <f t="shared" si="14"/>
        <v>0</v>
      </c>
      <c r="P20" s="41">
        <f t="shared" si="14"/>
        <v>0</v>
      </c>
      <c r="Q20" s="41">
        <f t="shared" si="14"/>
        <v>0</v>
      </c>
      <c r="R20" s="41">
        <f t="shared" si="14"/>
        <v>0</v>
      </c>
      <c r="AP20" s="3">
        <f t="shared" si="0"/>
        <v>20</v>
      </c>
    </row>
    <row r="21" spans="1:72" x14ac:dyDescent="0.25">
      <c r="AP21" s="3">
        <f t="shared" si="0"/>
        <v>21</v>
      </c>
    </row>
    <row r="22" spans="1:72" x14ac:dyDescent="0.25">
      <c r="C22" s="43" t="s">
        <v>68</v>
      </c>
      <c r="D22" s="43"/>
      <c r="G22" s="43" t="s">
        <v>67</v>
      </c>
      <c r="H22" s="43"/>
      <c r="M22" s="43" t="s">
        <v>68</v>
      </c>
      <c r="N22" s="43"/>
      <c r="Q22" s="43" t="s">
        <v>67</v>
      </c>
      <c r="R22" s="43"/>
      <c r="AP22" s="3">
        <f t="shared" si="0"/>
        <v>22</v>
      </c>
    </row>
    <row r="23" spans="1:72" x14ac:dyDescent="0.25">
      <c r="C23" s="14" t="s">
        <v>69</v>
      </c>
      <c r="D23" s="5">
        <v>0</v>
      </c>
      <c r="G23" s="14" t="s">
        <v>19</v>
      </c>
      <c r="H23" s="5">
        <v>0</v>
      </c>
      <c r="M23" s="14" t="s">
        <v>69</v>
      </c>
      <c r="N23" s="5">
        <v>0</v>
      </c>
      <c r="Q23" s="14" t="s">
        <v>19</v>
      </c>
      <c r="R23" s="5">
        <v>0</v>
      </c>
      <c r="AP23" s="3">
        <f t="shared" si="0"/>
        <v>23</v>
      </c>
    </row>
    <row r="24" spans="1:72" x14ac:dyDescent="0.25">
      <c r="C24" s="14" t="s">
        <v>14</v>
      </c>
      <c r="D24" s="24">
        <f>IF(D23=0,C15+C16+$D$12,E15+E16+$D$12)</f>
        <v>0</v>
      </c>
      <c r="G24" s="18" t="s">
        <v>15</v>
      </c>
      <c r="H24" s="41">
        <f>H23+C12</f>
        <v>0</v>
      </c>
      <c r="M24" s="14" t="s">
        <v>14</v>
      </c>
      <c r="N24" s="24">
        <f>IF(N23=0,M15+M16+$N$12,O15+O16+$N$12)</f>
        <v>0</v>
      </c>
      <c r="Q24" s="18" t="s">
        <v>15</v>
      </c>
      <c r="R24" s="41">
        <f>R23+M12</f>
        <v>0</v>
      </c>
      <c r="AP24" s="3">
        <f t="shared" si="0"/>
        <v>24</v>
      </c>
    </row>
    <row r="25" spans="1:72" x14ac:dyDescent="0.25">
      <c r="C25" s="14" t="s">
        <v>23</v>
      </c>
      <c r="D25" s="5">
        <v>0</v>
      </c>
      <c r="M25" s="14" t="s">
        <v>23</v>
      </c>
      <c r="N25" s="5">
        <v>0</v>
      </c>
      <c r="AP25" s="3">
        <f t="shared" si="0"/>
        <v>25</v>
      </c>
    </row>
    <row r="26" spans="1:72" x14ac:dyDescent="0.25">
      <c r="C26" s="18" t="s">
        <v>15</v>
      </c>
      <c r="D26" s="41">
        <f>D23+D24+D25</f>
        <v>0</v>
      </c>
      <c r="M26" s="18" t="s">
        <v>15</v>
      </c>
      <c r="N26" s="41">
        <f>N23+N24+N25</f>
        <v>0</v>
      </c>
      <c r="AP26" s="3">
        <f t="shared" si="0"/>
        <v>26</v>
      </c>
    </row>
    <row r="27" spans="1:72" x14ac:dyDescent="0.25">
      <c r="A27" s="25"/>
      <c r="J27" s="2"/>
      <c r="K27" s="25"/>
      <c r="T27" s="2"/>
      <c r="U27" s="25"/>
      <c r="AN27" s="2"/>
      <c r="AP27" s="3">
        <f t="shared" si="0"/>
        <v>27</v>
      </c>
    </row>
    <row r="28" spans="1:72" x14ac:dyDescent="0.25">
      <c r="A28" s="25"/>
      <c r="B28" s="43" t="s">
        <v>17</v>
      </c>
      <c r="C28" s="43"/>
      <c r="D28" s="43"/>
      <c r="E28" s="43"/>
      <c r="F28" s="43"/>
      <c r="G28" s="43"/>
      <c r="H28" s="43"/>
      <c r="I28" s="43"/>
      <c r="J28" s="2"/>
      <c r="K28" s="25"/>
      <c r="L28" s="43" t="s">
        <v>17</v>
      </c>
      <c r="M28" s="43"/>
      <c r="N28" s="43"/>
      <c r="O28" s="43"/>
      <c r="P28" s="43"/>
      <c r="Q28" s="43"/>
      <c r="R28" s="43"/>
      <c r="S28" s="43"/>
      <c r="T28" s="2"/>
      <c r="U28" s="25"/>
      <c r="AN28" s="2"/>
      <c r="AP28" s="3">
        <f t="shared" si="0"/>
        <v>28</v>
      </c>
    </row>
    <row r="29" spans="1:72" x14ac:dyDescent="0.25">
      <c r="A29" s="26"/>
      <c r="B29" s="41" t="s">
        <v>14</v>
      </c>
      <c r="C29" s="40" t="s">
        <v>74</v>
      </c>
      <c r="D29" s="43" t="s">
        <v>65</v>
      </c>
      <c r="E29" s="43"/>
      <c r="F29" s="43"/>
      <c r="G29" s="43"/>
      <c r="H29" s="43"/>
      <c r="I29" s="43"/>
      <c r="J29" s="27"/>
      <c r="K29" s="26"/>
      <c r="L29" s="41" t="s">
        <v>14</v>
      </c>
      <c r="M29" s="40" t="s">
        <v>74</v>
      </c>
      <c r="N29" s="43" t="s">
        <v>65</v>
      </c>
      <c r="O29" s="43"/>
      <c r="P29" s="43"/>
      <c r="Q29" s="43"/>
      <c r="R29" s="43"/>
      <c r="S29" s="43"/>
      <c r="T29" s="27"/>
      <c r="U29" s="26"/>
      <c r="AN29" s="27"/>
      <c r="AP29" s="3">
        <f t="shared" si="0"/>
        <v>29</v>
      </c>
    </row>
    <row r="30" spans="1:72" x14ac:dyDescent="0.25">
      <c r="A30" s="26"/>
      <c r="B30" s="5"/>
      <c r="C30" s="31"/>
      <c r="D30" s="46"/>
      <c r="E30" s="46"/>
      <c r="F30" s="46"/>
      <c r="G30" s="46"/>
      <c r="H30" s="46"/>
      <c r="I30" s="46"/>
      <c r="J30" s="27"/>
      <c r="K30" s="26"/>
      <c r="L30" s="5"/>
      <c r="M30" s="31"/>
      <c r="N30" s="46"/>
      <c r="O30" s="46"/>
      <c r="P30" s="46"/>
      <c r="Q30" s="46"/>
      <c r="R30" s="46"/>
      <c r="S30" s="46"/>
      <c r="T30" s="27"/>
      <c r="U30" s="26"/>
      <c r="AN30" s="27"/>
      <c r="AP30" s="3">
        <f t="shared" si="0"/>
        <v>30</v>
      </c>
    </row>
    <row r="31" spans="1:72" x14ac:dyDescent="0.25">
      <c r="A31" s="26"/>
      <c r="B31" s="5"/>
      <c r="C31" s="32"/>
      <c r="D31" s="46"/>
      <c r="E31" s="46"/>
      <c r="F31" s="46"/>
      <c r="G31" s="46"/>
      <c r="H31" s="46"/>
      <c r="I31" s="46"/>
      <c r="J31" s="27"/>
      <c r="K31" s="26"/>
      <c r="L31" s="5"/>
      <c r="M31" s="31"/>
      <c r="N31" s="46"/>
      <c r="O31" s="46"/>
      <c r="P31" s="46"/>
      <c r="Q31" s="46"/>
      <c r="R31" s="46"/>
      <c r="S31" s="46"/>
      <c r="T31" s="27"/>
      <c r="U31" s="26"/>
      <c r="AN31" s="27"/>
      <c r="AP31" s="3">
        <f t="shared" si="0"/>
        <v>31</v>
      </c>
    </row>
    <row r="32" spans="1:72" x14ac:dyDescent="0.25">
      <c r="A32" s="26"/>
      <c r="B32" s="5"/>
      <c r="C32" s="32"/>
      <c r="D32" s="46"/>
      <c r="E32" s="46"/>
      <c r="F32" s="46"/>
      <c r="G32" s="46"/>
      <c r="H32" s="46"/>
      <c r="I32" s="46"/>
      <c r="J32" s="27"/>
      <c r="K32" s="26"/>
      <c r="L32" s="5"/>
      <c r="M32" s="32"/>
      <c r="N32" s="46"/>
      <c r="O32" s="46"/>
      <c r="P32" s="46"/>
      <c r="Q32" s="46"/>
      <c r="R32" s="46"/>
      <c r="S32" s="46"/>
      <c r="T32" s="27"/>
      <c r="U32" s="26"/>
      <c r="AN32" s="27"/>
      <c r="AP32" s="3">
        <f t="shared" si="0"/>
        <v>32</v>
      </c>
    </row>
    <row r="33" spans="1:42" x14ac:dyDescent="0.25">
      <c r="A33" s="26"/>
      <c r="B33" s="5"/>
      <c r="C33" s="32"/>
      <c r="D33" s="46"/>
      <c r="E33" s="46"/>
      <c r="F33" s="46"/>
      <c r="G33" s="46"/>
      <c r="H33" s="46"/>
      <c r="I33" s="46"/>
      <c r="J33" s="27"/>
      <c r="K33" s="26"/>
      <c r="L33" s="5"/>
      <c r="M33" s="32"/>
      <c r="N33" s="46"/>
      <c r="O33" s="46"/>
      <c r="P33" s="46"/>
      <c r="Q33" s="46"/>
      <c r="R33" s="46"/>
      <c r="S33" s="46"/>
      <c r="T33" s="27"/>
      <c r="U33" s="26"/>
      <c r="AN33" s="27"/>
      <c r="AP33" s="3">
        <f t="shared" si="0"/>
        <v>33</v>
      </c>
    </row>
    <row r="34" spans="1:42" x14ac:dyDescent="0.25">
      <c r="B34" s="5"/>
      <c r="C34" s="32"/>
      <c r="D34" s="46"/>
      <c r="E34" s="46"/>
      <c r="F34" s="46"/>
      <c r="G34" s="46"/>
      <c r="H34" s="46"/>
      <c r="I34" s="46"/>
      <c r="L34" s="5"/>
      <c r="M34" s="32"/>
      <c r="N34" s="46"/>
      <c r="O34" s="46"/>
      <c r="P34" s="46"/>
      <c r="Q34" s="46"/>
      <c r="R34" s="46"/>
      <c r="S34" s="46"/>
      <c r="AP34" s="3">
        <f t="shared" si="0"/>
        <v>34</v>
      </c>
    </row>
    <row r="35" spans="1:42" x14ac:dyDescent="0.25">
      <c r="A35" s="25"/>
      <c r="J35" s="2"/>
      <c r="K35" s="25"/>
      <c r="T35" s="2"/>
      <c r="U35" s="25"/>
      <c r="AN35" s="2"/>
      <c r="AP35" s="3">
        <f t="shared" si="0"/>
        <v>35</v>
      </c>
    </row>
    <row r="36" spans="1:42" x14ac:dyDescent="0.25">
      <c r="B36" s="43" t="s">
        <v>18</v>
      </c>
      <c r="C36" s="43"/>
      <c r="D36" s="43"/>
      <c r="E36" s="43"/>
      <c r="F36" s="43"/>
      <c r="G36" s="43"/>
      <c r="H36" s="43"/>
      <c r="I36" s="28"/>
      <c r="L36" s="43" t="s">
        <v>18</v>
      </c>
      <c r="M36" s="43"/>
      <c r="N36" s="43"/>
      <c r="O36" s="43"/>
      <c r="P36" s="43"/>
      <c r="Q36" s="43"/>
      <c r="R36" s="43"/>
      <c r="S36" s="28"/>
      <c r="AP36" s="3">
        <f t="shared" si="0"/>
        <v>36</v>
      </c>
    </row>
    <row r="37" spans="1:42" x14ac:dyDescent="0.25">
      <c r="B37" s="11" t="s">
        <v>16</v>
      </c>
      <c r="C37" s="11" t="s">
        <v>81</v>
      </c>
      <c r="D37" s="11" t="s">
        <v>76</v>
      </c>
      <c r="E37" s="11" t="s">
        <v>77</v>
      </c>
      <c r="F37" s="11" t="s">
        <v>2</v>
      </c>
      <c r="G37" s="11" t="s">
        <v>21</v>
      </c>
      <c r="H37" s="11" t="s">
        <v>33</v>
      </c>
      <c r="L37" s="11" t="s">
        <v>16</v>
      </c>
      <c r="M37" s="11" t="s">
        <v>81</v>
      </c>
      <c r="N37" s="11" t="s">
        <v>76</v>
      </c>
      <c r="O37" s="11" t="s">
        <v>77</v>
      </c>
      <c r="P37" s="11" t="s">
        <v>2</v>
      </c>
      <c r="Q37" s="11" t="s">
        <v>21</v>
      </c>
      <c r="R37" s="11" t="s">
        <v>33</v>
      </c>
      <c r="AP37" s="3">
        <f t="shared" si="0"/>
        <v>37</v>
      </c>
    </row>
    <row r="38" spans="1:42" x14ac:dyDescent="0.25">
      <c r="B38" s="6">
        <f>F17/5</f>
        <v>0</v>
      </c>
      <c r="C38" s="6">
        <f>F17</f>
        <v>0</v>
      </c>
      <c r="D38" s="42">
        <f>SUM(AB3:AB1048576)</f>
        <v>0</v>
      </c>
      <c r="E38" s="42">
        <f>SUM(AC3:AC1048576)</f>
        <v>0</v>
      </c>
      <c r="F38" s="42">
        <f>SUM(AD3:AD1048576)</f>
        <v>0</v>
      </c>
      <c r="G38" s="42">
        <f>SUM(AE3:AE1048576)</f>
        <v>0</v>
      </c>
      <c r="H38" s="42">
        <f>SUM(AF3:AF1048576)</f>
        <v>0</v>
      </c>
      <c r="L38" s="6">
        <f>P17/5</f>
        <v>0</v>
      </c>
      <c r="M38" s="6">
        <f>P17</f>
        <v>0</v>
      </c>
      <c r="N38" s="42">
        <f>SUM(AH3:AH1048576)</f>
        <v>0</v>
      </c>
      <c r="O38" s="42">
        <f>SUM(AI3:AI1048576)</f>
        <v>0</v>
      </c>
      <c r="P38" s="42">
        <f>SUM(AJ3:AJ1048576)</f>
        <v>0</v>
      </c>
      <c r="Q38" s="42">
        <f>SUM(AK3:AK1048576)</f>
        <v>0</v>
      </c>
      <c r="R38" s="42">
        <f>SUM(AL3:AL1048576)</f>
        <v>0</v>
      </c>
      <c r="AP38" s="3">
        <f t="shared" si="0"/>
        <v>38</v>
      </c>
    </row>
    <row r="39" spans="1:42" x14ac:dyDescent="0.25">
      <c r="AP39" s="3">
        <f t="shared" si="0"/>
        <v>39</v>
      </c>
    </row>
    <row r="40" spans="1:42" x14ac:dyDescent="0.25">
      <c r="B40" s="43" t="s">
        <v>75</v>
      </c>
      <c r="C40" s="43"/>
      <c r="D40" s="43"/>
      <c r="E40" s="43"/>
      <c r="F40" s="43"/>
      <c r="G40" s="43"/>
      <c r="H40" s="43"/>
      <c r="I40" s="43"/>
      <c r="L40" s="43" t="s">
        <v>75</v>
      </c>
      <c r="M40" s="43"/>
      <c r="N40" s="43"/>
      <c r="O40" s="43"/>
      <c r="P40" s="43"/>
      <c r="Q40" s="43"/>
      <c r="R40" s="43"/>
      <c r="S40" s="43"/>
      <c r="AP40" s="3">
        <f t="shared" si="0"/>
        <v>40</v>
      </c>
    </row>
    <row r="41" spans="1:42" x14ac:dyDescent="0.25">
      <c r="B41" s="44"/>
      <c r="C41" s="44"/>
      <c r="D41" s="44"/>
      <c r="E41" s="44"/>
      <c r="F41" s="44"/>
      <c r="G41" s="44"/>
      <c r="H41" s="44"/>
      <c r="I41" s="44"/>
      <c r="L41" s="45"/>
      <c r="M41" s="45"/>
      <c r="N41" s="45"/>
      <c r="O41" s="45"/>
      <c r="P41" s="45"/>
      <c r="Q41" s="45"/>
      <c r="R41" s="45"/>
      <c r="S41" s="45"/>
      <c r="AP41" s="3">
        <f t="shared" si="0"/>
        <v>41</v>
      </c>
    </row>
    <row r="42" spans="1:42" x14ac:dyDescent="0.25">
      <c r="B42" s="44"/>
      <c r="C42" s="44"/>
      <c r="D42" s="44"/>
      <c r="E42" s="44"/>
      <c r="F42" s="44"/>
      <c r="G42" s="44"/>
      <c r="H42" s="44"/>
      <c r="I42" s="44"/>
      <c r="L42" s="45"/>
      <c r="M42" s="45"/>
      <c r="N42" s="45"/>
      <c r="O42" s="45"/>
      <c r="P42" s="45"/>
      <c r="Q42" s="45"/>
      <c r="R42" s="45"/>
      <c r="S42" s="45"/>
      <c r="AP42" s="3">
        <f t="shared" si="0"/>
        <v>42</v>
      </c>
    </row>
    <row r="43" spans="1:42" x14ac:dyDescent="0.25">
      <c r="B43" s="44"/>
      <c r="C43" s="44"/>
      <c r="D43" s="44"/>
      <c r="E43" s="44"/>
      <c r="F43" s="44"/>
      <c r="G43" s="44"/>
      <c r="H43" s="44"/>
      <c r="I43" s="44"/>
      <c r="L43" s="45"/>
      <c r="M43" s="45"/>
      <c r="N43" s="45"/>
      <c r="O43" s="45"/>
      <c r="P43" s="45"/>
      <c r="Q43" s="45"/>
      <c r="R43" s="45"/>
      <c r="S43" s="45"/>
      <c r="AP43" s="3">
        <f t="shared" si="0"/>
        <v>43</v>
      </c>
    </row>
    <row r="44" spans="1:42" x14ac:dyDescent="0.25">
      <c r="B44" s="44"/>
      <c r="C44" s="44"/>
      <c r="D44" s="44"/>
      <c r="E44" s="44"/>
      <c r="F44" s="44"/>
      <c r="G44" s="44"/>
      <c r="H44" s="44"/>
      <c r="I44" s="44"/>
      <c r="L44" s="45"/>
      <c r="M44" s="45"/>
      <c r="N44" s="45"/>
      <c r="O44" s="45"/>
      <c r="P44" s="45"/>
      <c r="Q44" s="45"/>
      <c r="R44" s="45"/>
      <c r="S44" s="45"/>
      <c r="AP44" s="3">
        <f t="shared" si="0"/>
        <v>44</v>
      </c>
    </row>
    <row r="45" spans="1:42" x14ac:dyDescent="0.25">
      <c r="B45" s="44"/>
      <c r="C45" s="44"/>
      <c r="D45" s="44"/>
      <c r="E45" s="44"/>
      <c r="F45" s="44"/>
      <c r="G45" s="44"/>
      <c r="H45" s="44"/>
      <c r="I45" s="44"/>
      <c r="L45" s="45"/>
      <c r="M45" s="45"/>
      <c r="N45" s="45"/>
      <c r="O45" s="45"/>
      <c r="P45" s="45"/>
      <c r="Q45" s="45"/>
      <c r="R45" s="45"/>
      <c r="S45" s="45"/>
      <c r="AP45" s="3">
        <f t="shared" si="0"/>
        <v>45</v>
      </c>
    </row>
    <row r="46" spans="1:42" x14ac:dyDescent="0.25">
      <c r="AP46" s="3">
        <f t="shared" si="0"/>
        <v>46</v>
      </c>
    </row>
    <row r="47" spans="1:42" x14ac:dyDescent="0.25">
      <c r="AP47" s="3">
        <f t="shared" si="0"/>
        <v>47</v>
      </c>
    </row>
    <row r="48" spans="1:42" x14ac:dyDescent="0.25">
      <c r="AP48" s="3">
        <f t="shared" si="0"/>
        <v>48</v>
      </c>
    </row>
    <row r="49" spans="42:42" x14ac:dyDescent="0.25">
      <c r="AP49" s="3">
        <f t="shared" si="0"/>
        <v>49</v>
      </c>
    </row>
    <row r="50" spans="42:42" x14ac:dyDescent="0.25">
      <c r="AP50" s="3">
        <f t="shared" si="0"/>
        <v>50</v>
      </c>
    </row>
    <row r="51" spans="42:42" x14ac:dyDescent="0.25">
      <c r="AP51" s="3">
        <f t="shared" si="0"/>
        <v>51</v>
      </c>
    </row>
    <row r="52" spans="42:42" x14ac:dyDescent="0.25">
      <c r="AP52" s="3">
        <f t="shared" si="0"/>
        <v>52</v>
      </c>
    </row>
    <row r="53" spans="42:42" x14ac:dyDescent="0.25">
      <c r="AP53" s="3">
        <f t="shared" si="0"/>
        <v>53</v>
      </c>
    </row>
    <row r="54" spans="42:42" x14ac:dyDescent="0.25">
      <c r="AP54" s="3">
        <f t="shared" si="0"/>
        <v>54</v>
      </c>
    </row>
    <row r="55" spans="42:42" x14ac:dyDescent="0.25">
      <c r="AP55" s="3">
        <f t="shared" si="0"/>
        <v>55</v>
      </c>
    </row>
    <row r="56" spans="42:42" x14ac:dyDescent="0.25">
      <c r="AP56" s="3">
        <f t="shared" si="0"/>
        <v>56</v>
      </c>
    </row>
    <row r="57" spans="42:42" x14ac:dyDescent="0.25">
      <c r="AP57" s="3">
        <f t="shared" si="0"/>
        <v>57</v>
      </c>
    </row>
    <row r="58" spans="42:42" x14ac:dyDescent="0.25">
      <c r="AP58" s="3">
        <f t="shared" si="0"/>
        <v>58</v>
      </c>
    </row>
    <row r="59" spans="42:42" x14ac:dyDescent="0.25">
      <c r="AP59" s="3">
        <f t="shared" si="0"/>
        <v>59</v>
      </c>
    </row>
    <row r="60" spans="42:42" x14ac:dyDescent="0.25">
      <c r="AP60" s="3">
        <f t="shared" si="0"/>
        <v>60</v>
      </c>
    </row>
    <row r="61" spans="42:42" x14ac:dyDescent="0.25">
      <c r="AP61" s="3">
        <f t="shared" si="0"/>
        <v>61</v>
      </c>
    </row>
    <row r="62" spans="42:42" x14ac:dyDescent="0.25">
      <c r="AP62" s="3">
        <f t="shared" si="0"/>
        <v>62</v>
      </c>
    </row>
    <row r="63" spans="42:42" x14ac:dyDescent="0.25">
      <c r="AP63" s="3">
        <f t="shared" si="0"/>
        <v>63</v>
      </c>
    </row>
    <row r="64" spans="42:42" x14ac:dyDescent="0.25">
      <c r="AP64" s="3">
        <f t="shared" si="0"/>
        <v>64</v>
      </c>
    </row>
    <row r="65" spans="42:42" x14ac:dyDescent="0.25">
      <c r="AP65" s="3">
        <f t="shared" si="0"/>
        <v>65</v>
      </c>
    </row>
    <row r="66" spans="42:42" x14ac:dyDescent="0.25">
      <c r="AP66" s="3">
        <f t="shared" si="0"/>
        <v>66</v>
      </c>
    </row>
    <row r="67" spans="42:42" x14ac:dyDescent="0.25">
      <c r="AP67" s="3">
        <f t="shared" ref="AP67:AP100" si="15">AP66+1</f>
        <v>67</v>
      </c>
    </row>
    <row r="68" spans="42:42" x14ac:dyDescent="0.25">
      <c r="AP68" s="3">
        <f t="shared" si="15"/>
        <v>68</v>
      </c>
    </row>
    <row r="69" spans="42:42" x14ac:dyDescent="0.25">
      <c r="AP69" s="3">
        <f t="shared" si="15"/>
        <v>69</v>
      </c>
    </row>
    <row r="70" spans="42:42" x14ac:dyDescent="0.25">
      <c r="AP70" s="3">
        <f t="shared" si="15"/>
        <v>70</v>
      </c>
    </row>
    <row r="71" spans="42:42" x14ac:dyDescent="0.25">
      <c r="AP71" s="3">
        <f t="shared" si="15"/>
        <v>71</v>
      </c>
    </row>
    <row r="72" spans="42:42" x14ac:dyDescent="0.25">
      <c r="AP72" s="3">
        <f t="shared" si="15"/>
        <v>72</v>
      </c>
    </row>
    <row r="73" spans="42:42" x14ac:dyDescent="0.25">
      <c r="AP73" s="3">
        <f t="shared" si="15"/>
        <v>73</v>
      </c>
    </row>
    <row r="74" spans="42:42" x14ac:dyDescent="0.25">
      <c r="AP74" s="3">
        <f t="shared" si="15"/>
        <v>74</v>
      </c>
    </row>
    <row r="75" spans="42:42" x14ac:dyDescent="0.25">
      <c r="AP75" s="3">
        <f t="shared" si="15"/>
        <v>75</v>
      </c>
    </row>
    <row r="76" spans="42:42" x14ac:dyDescent="0.25">
      <c r="AP76" s="3">
        <f t="shared" si="15"/>
        <v>76</v>
      </c>
    </row>
    <row r="77" spans="42:42" x14ac:dyDescent="0.25">
      <c r="AP77" s="3">
        <f t="shared" si="15"/>
        <v>77</v>
      </c>
    </row>
    <row r="78" spans="42:42" x14ac:dyDescent="0.25">
      <c r="AP78" s="3">
        <f t="shared" si="15"/>
        <v>78</v>
      </c>
    </row>
    <row r="79" spans="42:42" x14ac:dyDescent="0.25">
      <c r="AP79" s="3">
        <f t="shared" si="15"/>
        <v>79</v>
      </c>
    </row>
    <row r="80" spans="42:42" x14ac:dyDescent="0.25">
      <c r="AP80" s="3">
        <f t="shared" si="15"/>
        <v>80</v>
      </c>
    </row>
    <row r="81" spans="42:42" x14ac:dyDescent="0.25">
      <c r="AP81" s="3">
        <f t="shared" si="15"/>
        <v>81</v>
      </c>
    </row>
    <row r="82" spans="42:42" x14ac:dyDescent="0.25">
      <c r="AP82" s="3">
        <f t="shared" si="15"/>
        <v>82</v>
      </c>
    </row>
    <row r="83" spans="42:42" x14ac:dyDescent="0.25">
      <c r="AP83" s="3">
        <f t="shared" si="15"/>
        <v>83</v>
      </c>
    </row>
    <row r="84" spans="42:42" x14ac:dyDescent="0.25">
      <c r="AP84" s="3">
        <f t="shared" si="15"/>
        <v>84</v>
      </c>
    </row>
    <row r="85" spans="42:42" x14ac:dyDescent="0.25">
      <c r="AP85" s="3">
        <f t="shared" si="15"/>
        <v>85</v>
      </c>
    </row>
    <row r="86" spans="42:42" x14ac:dyDescent="0.25">
      <c r="AP86" s="3">
        <f t="shared" si="15"/>
        <v>86</v>
      </c>
    </row>
    <row r="87" spans="42:42" x14ac:dyDescent="0.25">
      <c r="AP87" s="3">
        <f t="shared" si="15"/>
        <v>87</v>
      </c>
    </row>
    <row r="88" spans="42:42" x14ac:dyDescent="0.25">
      <c r="AP88" s="3">
        <f t="shared" si="15"/>
        <v>88</v>
      </c>
    </row>
    <row r="89" spans="42:42" x14ac:dyDescent="0.25">
      <c r="AP89" s="3">
        <f t="shared" si="15"/>
        <v>89</v>
      </c>
    </row>
    <row r="90" spans="42:42" x14ac:dyDescent="0.25">
      <c r="AP90" s="3">
        <f t="shared" si="15"/>
        <v>90</v>
      </c>
    </row>
    <row r="91" spans="42:42" x14ac:dyDescent="0.25">
      <c r="AP91" s="3">
        <f t="shared" si="15"/>
        <v>91</v>
      </c>
    </row>
    <row r="92" spans="42:42" x14ac:dyDescent="0.25">
      <c r="AP92" s="3">
        <f t="shared" si="15"/>
        <v>92</v>
      </c>
    </row>
    <row r="93" spans="42:42" x14ac:dyDescent="0.25">
      <c r="AP93" s="3">
        <f t="shared" si="15"/>
        <v>93</v>
      </c>
    </row>
    <row r="94" spans="42:42" x14ac:dyDescent="0.25">
      <c r="AP94" s="3">
        <f t="shared" si="15"/>
        <v>94</v>
      </c>
    </row>
    <row r="95" spans="42:42" x14ac:dyDescent="0.25">
      <c r="AP95" s="3">
        <f t="shared" si="15"/>
        <v>95</v>
      </c>
    </row>
    <row r="96" spans="42:42" x14ac:dyDescent="0.25">
      <c r="AP96" s="3">
        <f t="shared" si="15"/>
        <v>96</v>
      </c>
    </row>
    <row r="97" spans="42:42" x14ac:dyDescent="0.25">
      <c r="AP97" s="3">
        <f t="shared" si="15"/>
        <v>97</v>
      </c>
    </row>
    <row r="98" spans="42:42" x14ac:dyDescent="0.25">
      <c r="AP98" s="3">
        <f t="shared" si="15"/>
        <v>98</v>
      </c>
    </row>
    <row r="99" spans="42:42" x14ac:dyDescent="0.25">
      <c r="AP99" s="3">
        <f t="shared" si="15"/>
        <v>99</v>
      </c>
    </row>
    <row r="100" spans="42:42" x14ac:dyDescent="0.25">
      <c r="AP100" s="3">
        <f t="shared" si="15"/>
        <v>100</v>
      </c>
    </row>
  </sheetData>
  <sheetProtection sheet="1" objects="1" scenarios="1" selectLockedCells="1"/>
  <mergeCells count="48">
    <mergeCell ref="Y1:Y2"/>
    <mergeCell ref="B1:I1"/>
    <mergeCell ref="L1:S1"/>
    <mergeCell ref="V1:V2"/>
    <mergeCell ref="W1:W2"/>
    <mergeCell ref="X1:X2"/>
    <mergeCell ref="AU12:AZ12"/>
    <mergeCell ref="BA12:BC12"/>
    <mergeCell ref="BD12:BT12"/>
    <mergeCell ref="Z1:Z2"/>
    <mergeCell ref="AA1:AA2"/>
    <mergeCell ref="AB1:AG1"/>
    <mergeCell ref="AH1:AM1"/>
    <mergeCell ref="AR1:BT1"/>
    <mergeCell ref="AU2:AZ2"/>
    <mergeCell ref="BA2:BC2"/>
    <mergeCell ref="BD2:BT2"/>
    <mergeCell ref="AR2:AT2"/>
    <mergeCell ref="AR12:AT12"/>
    <mergeCell ref="G3:H3"/>
    <mergeCell ref="Q3:R3"/>
    <mergeCell ref="H8:I8"/>
    <mergeCell ref="R8:S8"/>
    <mergeCell ref="AR11:BT11"/>
    <mergeCell ref="C22:D22"/>
    <mergeCell ref="G22:H22"/>
    <mergeCell ref="M22:N22"/>
    <mergeCell ref="Q22:R22"/>
    <mergeCell ref="B28:I28"/>
    <mergeCell ref="L28:S28"/>
    <mergeCell ref="D29:I29"/>
    <mergeCell ref="N29:S29"/>
    <mergeCell ref="D30:I30"/>
    <mergeCell ref="N30:S30"/>
    <mergeCell ref="D31:I31"/>
    <mergeCell ref="N31:S31"/>
    <mergeCell ref="D32:I32"/>
    <mergeCell ref="N32:S32"/>
    <mergeCell ref="D33:I33"/>
    <mergeCell ref="N33:S33"/>
    <mergeCell ref="D34:I34"/>
    <mergeCell ref="N34:S34"/>
    <mergeCell ref="B36:H36"/>
    <mergeCell ref="L36:R36"/>
    <mergeCell ref="B40:I40"/>
    <mergeCell ref="L40:S40"/>
    <mergeCell ref="B41:I45"/>
    <mergeCell ref="L41:S45"/>
  </mergeCells>
  <conditionalFormatting sqref="F38">
    <cfRule type="cellIs" dxfId="57" priority="42" operator="between">
      <formula>$E$6*0.8</formula>
      <formula>$E$6</formula>
    </cfRule>
    <cfRule type="cellIs" dxfId="56" priority="43" operator="between">
      <formula>$E$6*0.6</formula>
      <formula>$E$6*0.8</formula>
    </cfRule>
    <cfRule type="cellIs" dxfId="55" priority="44" operator="between">
      <formula>$E$6*0.4</formula>
      <formula>$E$6*0.6</formula>
    </cfRule>
    <cfRule type="cellIs" dxfId="54" priority="41" operator="greaterThanOrEqual">
      <formula>$E$6</formula>
    </cfRule>
    <cfRule type="cellIs" dxfId="53" priority="45" operator="between">
      <formula>$E$6*0.2</formula>
      <formula>$E$6*0.4</formula>
    </cfRule>
    <cfRule type="cellIs" dxfId="52" priority="46" operator="between">
      <formula>$E$6*0</formula>
      <formula>$E$6*0.2</formula>
    </cfRule>
    <cfRule type="cellIs" dxfId="51" priority="47" operator="between">
      <formula>$E$6*-0.25</formula>
      <formula>$E$6*0</formula>
    </cfRule>
    <cfRule type="cellIs" dxfId="50" priority="48" operator="lessThanOrEqual">
      <formula>$E$6*-0.25</formula>
    </cfRule>
  </conditionalFormatting>
  <conditionalFormatting sqref="P38">
    <cfRule type="cellIs" dxfId="49" priority="33" operator="greaterThanOrEqual">
      <formula>$O$6</formula>
    </cfRule>
    <cfRule type="cellIs" dxfId="48" priority="34" operator="between">
      <formula>$O$6*0.8</formula>
      <formula>$O$6</formula>
    </cfRule>
    <cfRule type="cellIs" dxfId="47" priority="35" operator="between">
      <formula>$O$6*0.6</formula>
      <formula>$O$6*0.8</formula>
    </cfRule>
    <cfRule type="cellIs" dxfId="46" priority="36" operator="between">
      <formula>$O$6*0.4</formula>
      <formula>$O$6*0.6</formula>
    </cfRule>
    <cfRule type="cellIs" dxfId="45" priority="37" operator="between">
      <formula>$O$6*0.2</formula>
      <formula>$O$6*0.4</formula>
    </cfRule>
    <cfRule type="cellIs" dxfId="44" priority="38" operator="between">
      <formula>$O$6*0</formula>
      <formula>$O$6*0.2</formula>
    </cfRule>
    <cfRule type="cellIs" dxfId="43" priority="39" operator="between">
      <formula>$O$6*-0.25</formula>
      <formula>$O$6*0</formula>
    </cfRule>
    <cfRule type="cellIs" dxfId="42" priority="40" operator="lessThanOrEqual">
      <formula>$O$6*-0.25</formula>
    </cfRule>
  </conditionalFormatting>
  <conditionalFormatting sqref="D38:E38">
    <cfRule type="cellIs" dxfId="41" priority="19" operator="greaterThanOrEqual">
      <formula>$C$38</formula>
    </cfRule>
    <cfRule type="cellIs" dxfId="40" priority="20" operator="between">
      <formula>$C$38*0.8</formula>
      <formula>$C$38</formula>
    </cfRule>
    <cfRule type="cellIs" dxfId="39" priority="21" operator="between">
      <formula>$C$38*0.6</formula>
      <formula>$C$38*0.8</formula>
    </cfRule>
    <cfRule type="cellIs" dxfId="38" priority="22" operator="between">
      <formula>$C$38*0.4</formula>
      <formula>$C$38*0.6</formula>
    </cfRule>
    <cfRule type="cellIs" dxfId="37" priority="23" operator="between">
      <formula>$C$38*0.2</formula>
      <formula>$C$38*0.4</formula>
    </cfRule>
    <cfRule type="cellIs" dxfId="36" priority="24" operator="between">
      <formula>$C$38*0</formula>
      <formula>$C$38*0.2</formula>
    </cfRule>
  </conditionalFormatting>
  <conditionalFormatting sqref="N38:O38">
    <cfRule type="cellIs" dxfId="35" priority="1" operator="greaterThanOrEqual">
      <formula>$M$38</formula>
    </cfRule>
    <cfRule type="cellIs" dxfId="34" priority="2" operator="between">
      <formula>$M$38*0.8</formula>
      <formula>$M$38</formula>
    </cfRule>
    <cfRule type="cellIs" dxfId="33" priority="3" operator="between">
      <formula>$M$38*0.6</formula>
      <formula>$M$38*0.8</formula>
    </cfRule>
    <cfRule type="cellIs" dxfId="32" priority="4" operator="between">
      <formula>$M$38*0.4</formula>
      <formula>$M$38*0.6</formula>
    </cfRule>
    <cfRule type="cellIs" dxfId="31" priority="5" operator="between">
      <formula>$M$38*0.2</formula>
      <formula>$M$38*0.4</formula>
    </cfRule>
    <cfRule type="cellIs" dxfId="30" priority="6" operator="between">
      <formula>$M$38*0</formula>
      <formula>$M$38*0.2</formula>
    </cfRule>
  </conditionalFormatting>
  <dataValidations disablePrompts="1" count="4">
    <dataValidation type="list" allowBlank="1" showInputMessage="1" showErrorMessage="1" sqref="G4">
      <formula1>$AR$3:$BT$3</formula1>
    </dataValidation>
    <dataValidation type="list" allowBlank="1" showInputMessage="1" showErrorMessage="1" sqref="R4 H4">
      <formula1>$AP$1:$AP$100</formula1>
    </dataValidation>
    <dataValidation type="list" allowBlank="1" showInputMessage="1" showErrorMessage="1" sqref="Q4">
      <formula1>$AR$13:$BT$13</formula1>
    </dataValidation>
    <dataValidation type="list" allowBlank="1" showInputMessage="1" showErrorMessage="1" sqref="S11 I11">
      <formula1>"0,1,2,3,4,5,6,7,8,9,10,11,12"</formula1>
    </dataValidation>
  </dataValidations>
  <pageMargins left="0.7" right="0.7" top="0.75" bottom="0.75" header="0.3" footer="0.3"/>
  <pageSetup scale="51" orientation="portrait" r:id="rId1"/>
  <headerFooter>
    <oddFooter xml:space="preserve">&amp;R&amp;"-,Bold" 23-Apr-24   </oddFooter>
  </headerFooter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T100"/>
  <sheetViews>
    <sheetView zoomScale="85" zoomScaleNormal="85" workbookViewId="0">
      <selection activeCell="B1" sqref="B1:I1"/>
    </sheetView>
  </sheetViews>
  <sheetFormatPr defaultRowHeight="15" x14ac:dyDescent="0.25"/>
  <cols>
    <col min="1" max="1" width="2.140625" style="1" customWidth="1"/>
    <col min="2" max="2" width="9.42578125" style="3" bestFit="1" customWidth="1"/>
    <col min="3" max="3" width="11.5703125" style="3" customWidth="1"/>
    <col min="4" max="4" width="7.7109375" style="3" bestFit="1" customWidth="1"/>
    <col min="5" max="5" width="7.42578125" style="3" bestFit="1" customWidth="1"/>
    <col min="6" max="6" width="7" style="3" bestFit="1" customWidth="1"/>
    <col min="7" max="7" width="8.85546875" style="3" bestFit="1" customWidth="1"/>
    <col min="8" max="8" width="8" style="3" bestFit="1" customWidth="1"/>
    <col min="9" max="9" width="5.42578125" style="3" customWidth="1"/>
    <col min="10" max="10" width="2.140625" style="7" customWidth="1"/>
    <col min="11" max="11" width="2.140625" style="1" customWidth="1"/>
    <col min="12" max="12" width="9.42578125" style="3" bestFit="1" customWidth="1"/>
    <col min="13" max="13" width="11.5703125" style="3" customWidth="1"/>
    <col min="14" max="14" width="7.7109375" style="3" bestFit="1" customWidth="1"/>
    <col min="15" max="15" width="7.42578125" style="3" bestFit="1" customWidth="1"/>
    <col min="16" max="16" width="7" style="3" bestFit="1" customWidth="1"/>
    <col min="17" max="17" width="8.85546875" style="3" bestFit="1" customWidth="1"/>
    <col min="18" max="18" width="8" style="3" bestFit="1" customWidth="1"/>
    <col min="19" max="19" width="5.42578125" style="3" customWidth="1"/>
    <col min="20" max="20" width="2.140625" style="7" customWidth="1"/>
    <col min="21" max="21" width="2.140625" style="1" customWidth="1"/>
    <col min="22" max="22" width="5.85546875" style="5" bestFit="1" customWidth="1"/>
    <col min="23" max="23" width="5.140625" style="5" bestFit="1" customWidth="1"/>
    <col min="24" max="24" width="10.42578125" style="5" bestFit="1" customWidth="1"/>
    <col min="25" max="26" width="21.5703125" style="5" customWidth="1"/>
    <col min="27" max="27" width="28.5703125" style="5" customWidth="1"/>
    <col min="28" max="28" width="7.7109375" style="5" bestFit="1" customWidth="1"/>
    <col min="29" max="29" width="7.42578125" style="5" bestFit="1" customWidth="1"/>
    <col min="30" max="30" width="7" style="5" customWidth="1"/>
    <col min="31" max="31" width="6.140625" style="5" bestFit="1" customWidth="1"/>
    <col min="32" max="32" width="6.140625" style="5" customWidth="1"/>
    <col min="33" max="33" width="5.140625" style="5" customWidth="1"/>
    <col min="34" max="34" width="7.7109375" style="5" bestFit="1" customWidth="1"/>
    <col min="35" max="35" width="7.42578125" style="5" bestFit="1" customWidth="1"/>
    <col min="36" max="36" width="7" style="5" customWidth="1"/>
    <col min="37" max="38" width="6.140625" style="5" customWidth="1"/>
    <col min="39" max="39" width="5.140625" style="5" customWidth="1"/>
    <col min="40" max="40" width="2.140625" style="7" customWidth="1"/>
    <col min="41" max="41" width="9.140625" style="3"/>
    <col min="42" max="42" width="6.42578125" style="3" hidden="1" customWidth="1"/>
    <col min="43" max="43" width="10.85546875" style="3" hidden="1" customWidth="1"/>
    <col min="44" max="44" width="7" style="3" hidden="1" customWidth="1"/>
    <col min="45" max="45" width="6.140625" style="3" hidden="1" customWidth="1"/>
    <col min="46" max="46" width="7" style="3" hidden="1" customWidth="1"/>
    <col min="47" max="47" width="6.5703125" style="3" hidden="1" customWidth="1"/>
    <col min="48" max="51" width="6" style="3" hidden="1" customWidth="1"/>
    <col min="52" max="52" width="8.85546875" style="3" hidden="1" customWidth="1"/>
    <col min="53" max="53" width="8" style="3" hidden="1" customWidth="1"/>
    <col min="54" max="54" width="7.7109375" style="3" hidden="1" customWidth="1"/>
    <col min="55" max="55" width="9" style="3" hidden="1" customWidth="1"/>
    <col min="56" max="56" width="7" style="3" hidden="1" customWidth="1"/>
    <col min="57" max="57" width="8.85546875" style="3" hidden="1" customWidth="1"/>
    <col min="58" max="58" width="10" style="3" hidden="1" customWidth="1"/>
    <col min="59" max="59" width="8" style="3" hidden="1" customWidth="1"/>
    <col min="60" max="60" width="9.28515625" style="3" hidden="1" customWidth="1"/>
    <col min="61" max="63" width="6" style="3" hidden="1" customWidth="1"/>
    <col min="64" max="64" width="7" style="3" hidden="1" customWidth="1"/>
    <col min="65" max="65" width="6" style="3" hidden="1" customWidth="1"/>
    <col min="66" max="66" width="6.7109375" style="3" hidden="1" customWidth="1"/>
    <col min="67" max="67" width="6" style="3" hidden="1" customWidth="1"/>
    <col min="68" max="68" width="6.7109375" style="3" hidden="1" customWidth="1"/>
    <col min="69" max="69" width="6" style="3" hidden="1" customWidth="1"/>
    <col min="70" max="70" width="6.5703125" style="3" hidden="1" customWidth="1"/>
    <col min="71" max="72" width="7" style="3" hidden="1" customWidth="1"/>
    <col min="73" max="16384" width="9.140625" style="3"/>
  </cols>
  <sheetData>
    <row r="1" spans="2:72" x14ac:dyDescent="0.25">
      <c r="B1" s="50" t="s">
        <v>83</v>
      </c>
      <c r="C1" s="50"/>
      <c r="D1" s="50"/>
      <c r="E1" s="50"/>
      <c r="F1" s="50"/>
      <c r="G1" s="50"/>
      <c r="H1" s="50"/>
      <c r="I1" s="50"/>
      <c r="L1" s="50" t="s">
        <v>84</v>
      </c>
      <c r="M1" s="50"/>
      <c r="N1" s="50"/>
      <c r="O1" s="50"/>
      <c r="P1" s="50"/>
      <c r="Q1" s="50"/>
      <c r="R1" s="50"/>
      <c r="S1" s="50"/>
      <c r="T1" s="8"/>
      <c r="U1" s="9"/>
      <c r="V1" s="49" t="s">
        <v>32</v>
      </c>
      <c r="W1" s="49" t="s">
        <v>31</v>
      </c>
      <c r="X1" s="49" t="s">
        <v>64</v>
      </c>
      <c r="Y1" s="49" t="s">
        <v>20</v>
      </c>
      <c r="Z1" s="49" t="s">
        <v>78</v>
      </c>
      <c r="AA1" s="49" t="s">
        <v>80</v>
      </c>
      <c r="AB1" s="49" t="str">
        <f>B1&amp;" Changes"</f>
        <v>Joe Changes</v>
      </c>
      <c r="AC1" s="49"/>
      <c r="AD1" s="49"/>
      <c r="AE1" s="49"/>
      <c r="AF1" s="49"/>
      <c r="AG1" s="49"/>
      <c r="AH1" s="49" t="str">
        <f>L1&amp;" Changes"</f>
        <v>Bloggins Changes</v>
      </c>
      <c r="AI1" s="49"/>
      <c r="AJ1" s="49"/>
      <c r="AK1" s="49"/>
      <c r="AL1" s="49"/>
      <c r="AM1" s="49"/>
      <c r="AN1" s="8"/>
      <c r="AP1" s="34" t="s">
        <v>61</v>
      </c>
      <c r="AR1" s="48" t="str">
        <f>B1</f>
        <v>Joe</v>
      </c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</row>
    <row r="2" spans="2:72" x14ac:dyDescent="0.25">
      <c r="B2" s="10"/>
      <c r="C2" s="11" t="s">
        <v>0</v>
      </c>
      <c r="D2" s="11" t="s">
        <v>1</v>
      </c>
      <c r="E2" s="11" t="s">
        <v>2</v>
      </c>
      <c r="L2" s="10"/>
      <c r="M2" s="11" t="s">
        <v>0</v>
      </c>
      <c r="N2" s="11" t="s">
        <v>1</v>
      </c>
      <c r="O2" s="11" t="s">
        <v>2</v>
      </c>
      <c r="T2" s="12"/>
      <c r="U2" s="13"/>
      <c r="V2" s="49"/>
      <c r="W2" s="49"/>
      <c r="X2" s="49"/>
      <c r="Y2" s="49"/>
      <c r="Z2" s="49"/>
      <c r="AA2" s="49"/>
      <c r="AB2" s="35" t="s">
        <v>76</v>
      </c>
      <c r="AC2" s="35" t="s">
        <v>77</v>
      </c>
      <c r="AD2" s="35" t="s">
        <v>2</v>
      </c>
      <c r="AE2" s="35" t="s">
        <v>21</v>
      </c>
      <c r="AF2" s="35" t="s">
        <v>33</v>
      </c>
      <c r="AG2" s="35" t="s">
        <v>82</v>
      </c>
      <c r="AH2" s="35" t="s">
        <v>76</v>
      </c>
      <c r="AI2" s="35" t="s">
        <v>77</v>
      </c>
      <c r="AJ2" s="35" t="s">
        <v>2</v>
      </c>
      <c r="AK2" s="35" t="s">
        <v>21</v>
      </c>
      <c r="AL2" s="35" t="s">
        <v>33</v>
      </c>
      <c r="AM2" s="35" t="s">
        <v>82</v>
      </c>
      <c r="AN2" s="12"/>
      <c r="AP2" s="3">
        <f>2</f>
        <v>2</v>
      </c>
      <c r="AR2" s="48" t="s">
        <v>58</v>
      </c>
      <c r="AS2" s="48"/>
      <c r="AT2" s="48"/>
      <c r="AU2" s="48" t="s">
        <v>60</v>
      </c>
      <c r="AV2" s="48"/>
      <c r="AW2" s="48"/>
      <c r="AX2" s="48"/>
      <c r="AY2" s="48"/>
      <c r="AZ2" s="48"/>
      <c r="BA2" s="48" t="s">
        <v>51</v>
      </c>
      <c r="BB2" s="48"/>
      <c r="BC2" s="48"/>
      <c r="BD2" s="48" t="s">
        <v>59</v>
      </c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</row>
    <row r="3" spans="2:72" x14ac:dyDescent="0.25">
      <c r="B3" s="14" t="s">
        <v>14</v>
      </c>
      <c r="C3" s="4">
        <v>16090</v>
      </c>
      <c r="D3" s="5">
        <v>100</v>
      </c>
      <c r="E3" s="5">
        <v>400</v>
      </c>
      <c r="G3" s="47" t="s">
        <v>70</v>
      </c>
      <c r="H3" s="47"/>
      <c r="L3" s="14" t="s">
        <v>14</v>
      </c>
      <c r="M3" s="4">
        <v>22560</v>
      </c>
      <c r="N3" s="5">
        <v>50</v>
      </c>
      <c r="O3" s="5">
        <v>100</v>
      </c>
      <c r="Q3" s="47" t="s">
        <v>70</v>
      </c>
      <c r="R3" s="47"/>
      <c r="T3" s="12"/>
      <c r="U3" s="13"/>
      <c r="V3" s="29">
        <v>0</v>
      </c>
      <c r="W3" s="29">
        <v>0</v>
      </c>
      <c r="X3" s="5" t="s">
        <v>136</v>
      </c>
      <c r="AB3" s="5">
        <v>30</v>
      </c>
      <c r="AC3" s="5">
        <v>0</v>
      </c>
      <c r="AD3" s="5">
        <v>400</v>
      </c>
      <c r="AE3" s="5">
        <v>0</v>
      </c>
      <c r="AF3" s="5">
        <v>0</v>
      </c>
      <c r="AH3" s="5">
        <v>50</v>
      </c>
      <c r="AI3" s="5">
        <v>0</v>
      </c>
      <c r="AJ3" s="5">
        <v>100</v>
      </c>
      <c r="AK3" s="5">
        <v>0</v>
      </c>
      <c r="AL3" s="5">
        <v>0</v>
      </c>
      <c r="AN3" s="12"/>
      <c r="AP3" s="3">
        <f t="shared" ref="AP3:AP66" si="0">AP2+1</f>
        <v>3</v>
      </c>
      <c r="AR3" s="3" t="s">
        <v>22</v>
      </c>
      <c r="AS3" s="3" t="s">
        <v>57</v>
      </c>
      <c r="AT3" s="3" t="s">
        <v>146</v>
      </c>
      <c r="AU3" s="3" t="s">
        <v>143</v>
      </c>
      <c r="AV3" s="3" t="s">
        <v>52</v>
      </c>
      <c r="AW3" s="3" t="s">
        <v>53</v>
      </c>
      <c r="AX3" s="3" t="s">
        <v>54</v>
      </c>
      <c r="AY3" s="3" t="s">
        <v>55</v>
      </c>
      <c r="AZ3" s="3" t="s">
        <v>56</v>
      </c>
      <c r="BA3" s="3" t="s">
        <v>142</v>
      </c>
      <c r="BB3" s="3" t="s">
        <v>141</v>
      </c>
      <c r="BC3" s="3" t="s">
        <v>140</v>
      </c>
      <c r="BD3" s="3" t="s">
        <v>50</v>
      </c>
      <c r="BE3" s="3" t="s">
        <v>48</v>
      </c>
      <c r="BF3" s="3" t="s">
        <v>49</v>
      </c>
      <c r="BG3" s="3" t="s">
        <v>46</v>
      </c>
      <c r="BH3" s="3" t="s">
        <v>47</v>
      </c>
      <c r="BI3" s="15" t="s">
        <v>34</v>
      </c>
      <c r="BJ3" s="3" t="s">
        <v>37</v>
      </c>
      <c r="BK3" s="3" t="s">
        <v>38</v>
      </c>
      <c r="BL3" s="3" t="s">
        <v>39</v>
      </c>
      <c r="BM3" s="3" t="s">
        <v>40</v>
      </c>
      <c r="BN3" s="3" t="s">
        <v>41</v>
      </c>
      <c r="BO3" s="3" t="s">
        <v>42</v>
      </c>
      <c r="BP3" s="3" t="s">
        <v>43</v>
      </c>
      <c r="BQ3" s="3" t="s">
        <v>44</v>
      </c>
      <c r="BR3" s="3" t="s">
        <v>45</v>
      </c>
      <c r="BS3" s="3" t="s">
        <v>138</v>
      </c>
      <c r="BT3" s="3" t="s">
        <v>139</v>
      </c>
    </row>
    <row r="4" spans="2:72" x14ac:dyDescent="0.25">
      <c r="B4" s="14" t="s">
        <v>29</v>
      </c>
      <c r="C4" s="6">
        <f>HLOOKUP(G4,AR3:BT9,3,FALSE)</f>
        <v>1</v>
      </c>
      <c r="D4" s="6">
        <v>1</v>
      </c>
      <c r="E4" s="6">
        <f>HLOOKUP(G4,AR3:BT9,7,FALSE)</f>
        <v>1</v>
      </c>
      <c r="G4" s="5" t="s">
        <v>22</v>
      </c>
      <c r="H4" s="5" t="s">
        <v>61</v>
      </c>
      <c r="L4" s="14" t="s">
        <v>29</v>
      </c>
      <c r="M4" s="6">
        <f>HLOOKUP(Q4,AR13:BT19,3,FALSE)</f>
        <v>1</v>
      </c>
      <c r="N4" s="6">
        <v>1</v>
      </c>
      <c r="O4" s="6">
        <f>HLOOKUP(Q4,AR13:BT19,7,FALSE)</f>
        <v>1</v>
      </c>
      <c r="Q4" s="5" t="s">
        <v>22</v>
      </c>
      <c r="R4" s="5" t="s">
        <v>61</v>
      </c>
      <c r="T4" s="8"/>
      <c r="U4" s="9"/>
      <c r="V4" s="29">
        <v>1</v>
      </c>
      <c r="W4" s="29">
        <v>1</v>
      </c>
      <c r="X4" s="5" t="s">
        <v>83</v>
      </c>
      <c r="Y4" s="5" t="s">
        <v>91</v>
      </c>
      <c r="AA4" s="5" t="s">
        <v>92</v>
      </c>
      <c r="AN4" s="8"/>
      <c r="AP4" s="3">
        <f t="shared" si="0"/>
        <v>4</v>
      </c>
      <c r="AS4" s="3" t="str">
        <f>H4</f>
        <v>KK *</v>
      </c>
    </row>
    <row r="5" spans="2:72" x14ac:dyDescent="0.25">
      <c r="B5" s="14" t="s">
        <v>17</v>
      </c>
      <c r="C5" s="5">
        <v>0</v>
      </c>
      <c r="D5" s="5">
        <v>0</v>
      </c>
      <c r="E5" s="5">
        <v>0</v>
      </c>
      <c r="G5" s="16">
        <f>HLOOKUP(G4,AR3:BT9,4,FALSE)</f>
        <v>1</v>
      </c>
      <c r="H5" s="14" t="s">
        <v>71</v>
      </c>
      <c r="L5" s="14" t="s">
        <v>17</v>
      </c>
      <c r="M5" s="5">
        <v>0</v>
      </c>
      <c r="N5" s="5">
        <v>0</v>
      </c>
      <c r="O5" s="5">
        <v>0</v>
      </c>
      <c r="Q5" s="16">
        <f>HLOOKUP(Q4,AR13:BT19,4,FALSE)</f>
        <v>1</v>
      </c>
      <c r="R5" s="14" t="s">
        <v>71</v>
      </c>
      <c r="T5" s="12"/>
      <c r="U5" s="13"/>
      <c r="V5" s="29"/>
      <c r="X5" s="5" t="s">
        <v>84</v>
      </c>
      <c r="Y5" s="5" t="s">
        <v>93</v>
      </c>
      <c r="AH5" s="5">
        <v>-10</v>
      </c>
      <c r="AI5" s="5">
        <v>10</v>
      </c>
      <c r="AN5" s="12"/>
      <c r="AP5" s="3">
        <f t="shared" si="0"/>
        <v>5</v>
      </c>
      <c r="AQ5" s="17" t="s">
        <v>0</v>
      </c>
      <c r="AR5" s="3">
        <v>1</v>
      </c>
      <c r="AS5" s="3">
        <f>IF(AS4="KK *",AR5*1, AR5*AS4)</f>
        <v>1</v>
      </c>
      <c r="AT5" s="3">
        <f>AR5*1000</f>
        <v>1000</v>
      </c>
      <c r="AU5" s="3">
        <f>AR5*10</f>
        <v>10</v>
      </c>
      <c r="AV5" s="3">
        <f>AR5*2</f>
        <v>2</v>
      </c>
      <c r="AW5" s="3">
        <f>AR5*6</f>
        <v>6</v>
      </c>
      <c r="AX5" s="3">
        <f>AR5*24</f>
        <v>24</v>
      </c>
      <c r="AY5" s="3">
        <f>AR5*120</f>
        <v>120</v>
      </c>
      <c r="AZ5" s="3">
        <f>AR5*1020</f>
        <v>1020</v>
      </c>
      <c r="BA5" s="3">
        <f>AR5*10</f>
        <v>10</v>
      </c>
      <c r="BB5" s="3">
        <f>AR5*1010</f>
        <v>1010</v>
      </c>
      <c r="BC5" s="3">
        <f>AR5*1020</f>
        <v>1020</v>
      </c>
      <c r="BD5" s="3">
        <f>AR5*2</f>
        <v>2</v>
      </c>
      <c r="BE5" s="3">
        <f>AR5*10</f>
        <v>10</v>
      </c>
      <c r="BF5" s="3">
        <f>BD5*BE5</f>
        <v>20</v>
      </c>
      <c r="BG5" s="3">
        <f>AR5*10</f>
        <v>10</v>
      </c>
      <c r="BH5" s="3">
        <f>BD5*BG5</f>
        <v>20</v>
      </c>
      <c r="BI5" s="3">
        <f>AR5*25</f>
        <v>25</v>
      </c>
      <c r="BJ5" s="3">
        <f>BD5*BI5</f>
        <v>50</v>
      </c>
      <c r="BK5" s="3">
        <f>BI5*2</f>
        <v>50</v>
      </c>
      <c r="BL5" s="3">
        <f>BJ5*BD5</f>
        <v>100</v>
      </c>
      <c r="BM5" s="3">
        <f>AR5*50</f>
        <v>50</v>
      </c>
      <c r="BN5" s="3">
        <f>BD5*BM5</f>
        <v>100</v>
      </c>
      <c r="BO5" s="3">
        <f>AR5*200</f>
        <v>200</v>
      </c>
      <c r="BP5" s="3">
        <f>BD5*BO5</f>
        <v>400</v>
      </c>
      <c r="BQ5" s="3">
        <f>AR5*250</f>
        <v>250</v>
      </c>
      <c r="BR5" s="3">
        <f>BD5*BQ5</f>
        <v>500</v>
      </c>
      <c r="BS5" s="3">
        <f>AR5*1000</f>
        <v>1000</v>
      </c>
      <c r="BT5" s="3">
        <f>AR5*1025</f>
        <v>1025</v>
      </c>
    </row>
    <row r="6" spans="2:72" x14ac:dyDescent="0.25">
      <c r="B6" s="18" t="s">
        <v>15</v>
      </c>
      <c r="C6" s="33">
        <f>C3*C4+C5</f>
        <v>16090</v>
      </c>
      <c r="D6" s="33">
        <f>D3*D4+D5</f>
        <v>100</v>
      </c>
      <c r="E6" s="33">
        <f>E3*E4+E5</f>
        <v>400</v>
      </c>
      <c r="L6" s="18" t="s">
        <v>15</v>
      </c>
      <c r="M6" s="33">
        <f>M3*M4+M5</f>
        <v>22560</v>
      </c>
      <c r="N6" s="33">
        <f>N3*N4+N5</f>
        <v>50</v>
      </c>
      <c r="O6" s="33">
        <f>O3*O4+O5</f>
        <v>100</v>
      </c>
      <c r="T6" s="12"/>
      <c r="U6" s="13"/>
      <c r="V6" s="29"/>
      <c r="W6" s="5">
        <v>2</v>
      </c>
      <c r="X6" s="5" t="s">
        <v>83</v>
      </c>
      <c r="Y6" s="5" t="s">
        <v>93</v>
      </c>
      <c r="AB6" s="5">
        <v>-6</v>
      </c>
      <c r="AC6" s="5">
        <v>6</v>
      </c>
      <c r="AN6" s="12"/>
      <c r="AP6" s="3">
        <f t="shared" si="0"/>
        <v>6</v>
      </c>
      <c r="AQ6" s="17" t="s">
        <v>62</v>
      </c>
      <c r="AR6" s="19">
        <v>1</v>
      </c>
      <c r="AS6" s="19">
        <f>IF(AS4="KK *",AR6*1,AR6*AS4/100+1)</f>
        <v>1</v>
      </c>
      <c r="AT6" s="19">
        <f>AR6*11</f>
        <v>11</v>
      </c>
      <c r="AU6" s="19">
        <f>AR6*1.1</f>
        <v>1.1000000000000001</v>
      </c>
      <c r="AV6" s="19">
        <f>AR6*1.02</f>
        <v>1.02</v>
      </c>
      <c r="AW6" s="19">
        <f>AR6*1.06</f>
        <v>1.06</v>
      </c>
      <c r="AX6" s="19">
        <f>AR6*1.24</f>
        <v>1.24</v>
      </c>
      <c r="AY6" s="19">
        <f>AR6*2.2</f>
        <v>2.2000000000000002</v>
      </c>
      <c r="AZ6" s="19">
        <f>AR6*11.2</f>
        <v>11.2</v>
      </c>
      <c r="BA6" s="19">
        <f>AR6*1.1</f>
        <v>1.1000000000000001</v>
      </c>
      <c r="BB6" s="19">
        <f>AR6*11.1</f>
        <v>11.1</v>
      </c>
      <c r="BC6" s="19">
        <f>AR6*11.2</f>
        <v>11.2</v>
      </c>
      <c r="BD6" s="19">
        <f>AR6*1.02</f>
        <v>1.02</v>
      </c>
      <c r="BE6" s="19">
        <f>AR6*1.1</f>
        <v>1.1000000000000001</v>
      </c>
      <c r="BF6" s="19">
        <f t="shared" ref="BF6:BF8" si="1">BD6*BE6</f>
        <v>1.1220000000000001</v>
      </c>
      <c r="BG6" s="19">
        <f>AR6*1.1</f>
        <v>1.1000000000000001</v>
      </c>
      <c r="BH6" s="19">
        <f t="shared" ref="BH6:BH9" si="2">BD6*BG6</f>
        <v>1.1220000000000001</v>
      </c>
      <c r="BI6" s="19">
        <f>AR6*1.25</f>
        <v>1.25</v>
      </c>
      <c r="BJ6" s="19">
        <f t="shared" ref="BJ6:BJ9" si="3">BD6*BI6</f>
        <v>1.2749999999999999</v>
      </c>
      <c r="BK6" s="19">
        <f>BI6*1.02</f>
        <v>1.2749999999999999</v>
      </c>
      <c r="BL6" s="19">
        <f t="shared" ref="BL6:BL9" si="4">BJ6*BD6</f>
        <v>1.3005</v>
      </c>
      <c r="BM6" s="19">
        <f>AR6*1.5</f>
        <v>1.5</v>
      </c>
      <c r="BN6" s="19">
        <f t="shared" ref="BN6:BN9" si="5">BD6*BM6</f>
        <v>1.53</v>
      </c>
      <c r="BO6" s="19">
        <f>AR6*3</f>
        <v>3</v>
      </c>
      <c r="BP6" s="19">
        <f t="shared" ref="BP6:BP9" si="6">BD6*BO6</f>
        <v>3.06</v>
      </c>
      <c r="BQ6" s="19">
        <f>AR6*3.5</f>
        <v>3.5</v>
      </c>
      <c r="BR6" s="19">
        <f>BD6*BQ6</f>
        <v>3.5700000000000003</v>
      </c>
      <c r="BS6" s="19">
        <f>AR6*11</f>
        <v>11</v>
      </c>
      <c r="BT6" s="19">
        <f>AR6*11.25</f>
        <v>11.25</v>
      </c>
    </row>
    <row r="7" spans="2:72" x14ac:dyDescent="0.25">
      <c r="C7" s="34"/>
      <c r="M7" s="34"/>
      <c r="T7" s="12"/>
      <c r="U7" s="13"/>
      <c r="V7" s="29"/>
      <c r="X7" s="5" t="s">
        <v>84</v>
      </c>
      <c r="Y7" s="5" t="s">
        <v>94</v>
      </c>
      <c r="Z7" s="5" t="s">
        <v>79</v>
      </c>
      <c r="AA7" s="5" t="s">
        <v>134</v>
      </c>
      <c r="AD7" s="5">
        <v>-70</v>
      </c>
      <c r="AG7" s="5">
        <v>0</v>
      </c>
      <c r="AN7" s="12"/>
      <c r="AP7" s="3">
        <f t="shared" si="0"/>
        <v>7</v>
      </c>
      <c r="AQ7" s="17" t="s">
        <v>26</v>
      </c>
      <c r="AR7" s="20">
        <v>1</v>
      </c>
      <c r="AS7" s="20">
        <f>IF(AS4="KK *",AR7*1,AR7*AS4/10+1)</f>
        <v>1</v>
      </c>
      <c r="AT7" s="20">
        <f>AR7*101</f>
        <v>101</v>
      </c>
      <c r="AU7" s="20">
        <f>AR7*2</f>
        <v>2</v>
      </c>
      <c r="AV7" s="20">
        <f>AR7*1.2</f>
        <v>1.2</v>
      </c>
      <c r="AW7" s="20">
        <f>AR7*1.6</f>
        <v>1.6</v>
      </c>
      <c r="AX7" s="20">
        <f>AR7*3.4</f>
        <v>3.4</v>
      </c>
      <c r="AY7" s="20">
        <f>AR7*13</f>
        <v>13</v>
      </c>
      <c r="AZ7" s="20">
        <f>AR7*103</f>
        <v>103</v>
      </c>
      <c r="BA7" s="20">
        <f>AR7*3</f>
        <v>3</v>
      </c>
      <c r="BB7" s="20">
        <f>AR7*102</f>
        <v>102</v>
      </c>
      <c r="BC7" s="20">
        <f>AR7*103</f>
        <v>103</v>
      </c>
      <c r="BD7" s="20">
        <f>AR7*1.2</f>
        <v>1.2</v>
      </c>
      <c r="BE7" s="20">
        <f>AR7*3</f>
        <v>3</v>
      </c>
      <c r="BF7" s="20">
        <f t="shared" si="1"/>
        <v>3.5999999999999996</v>
      </c>
      <c r="BG7" s="20">
        <f>AR7*3</f>
        <v>3</v>
      </c>
      <c r="BH7" s="20">
        <f t="shared" si="2"/>
        <v>3.5999999999999996</v>
      </c>
      <c r="BI7" s="20">
        <f>AR7*3.5</f>
        <v>3.5</v>
      </c>
      <c r="BJ7" s="20">
        <f t="shared" si="3"/>
        <v>4.2</v>
      </c>
      <c r="BK7" s="20">
        <f>BI7*2</f>
        <v>7</v>
      </c>
      <c r="BL7" s="20">
        <f t="shared" si="4"/>
        <v>5.04</v>
      </c>
      <c r="BM7" s="20">
        <f>AR7*6</f>
        <v>6</v>
      </c>
      <c r="BN7" s="20">
        <f t="shared" si="5"/>
        <v>7.1999999999999993</v>
      </c>
      <c r="BO7" s="20">
        <f>AR7*21</f>
        <v>21</v>
      </c>
      <c r="BP7" s="20">
        <f t="shared" si="6"/>
        <v>25.2</v>
      </c>
      <c r="BQ7" s="20">
        <f>AR7*26</f>
        <v>26</v>
      </c>
      <c r="BR7" s="20">
        <f>BD7*BQ7</f>
        <v>31.2</v>
      </c>
      <c r="BS7" s="20">
        <f>AR7*101</f>
        <v>101</v>
      </c>
      <c r="BT7" s="20">
        <f>AR7*103.5</f>
        <v>103.5</v>
      </c>
    </row>
    <row r="8" spans="2:72" x14ac:dyDescent="0.25">
      <c r="B8" s="18" t="s">
        <v>72</v>
      </c>
      <c r="C8" s="33" t="s">
        <v>5</v>
      </c>
      <c r="D8" s="33" t="s">
        <v>6</v>
      </c>
      <c r="E8" s="33" t="s">
        <v>7</v>
      </c>
      <c r="F8" s="33" t="s">
        <v>8</v>
      </c>
      <c r="H8" s="47" t="s">
        <v>63</v>
      </c>
      <c r="I8" s="47"/>
      <c r="L8" s="18" t="s">
        <v>72</v>
      </c>
      <c r="M8" s="33" t="s">
        <v>5</v>
      </c>
      <c r="N8" s="33" t="s">
        <v>6</v>
      </c>
      <c r="O8" s="33" t="s">
        <v>7</v>
      </c>
      <c r="P8" s="33" t="s">
        <v>8</v>
      </c>
      <c r="R8" s="47" t="s">
        <v>63</v>
      </c>
      <c r="S8" s="47"/>
      <c r="T8" s="8"/>
      <c r="U8" s="9"/>
      <c r="V8" s="29"/>
      <c r="W8" s="5">
        <v>3</v>
      </c>
      <c r="X8" s="5" t="s">
        <v>83</v>
      </c>
      <c r="Y8" s="5" t="s">
        <v>93</v>
      </c>
      <c r="AB8" s="5">
        <v>-6</v>
      </c>
      <c r="AC8" s="5">
        <v>6</v>
      </c>
      <c r="AN8" s="8"/>
      <c r="AP8" s="3">
        <f t="shared" si="0"/>
        <v>8</v>
      </c>
      <c r="AQ8" s="17" t="s">
        <v>27</v>
      </c>
      <c r="AR8" s="20">
        <v>1</v>
      </c>
      <c r="AS8" s="20">
        <f>IF(AS4="KK *",AR8*1,AR8*AS4/10+1)</f>
        <v>1</v>
      </c>
      <c r="AT8" s="20">
        <f>AR8*101</f>
        <v>101</v>
      </c>
      <c r="AU8" s="20">
        <f>AR8*2</f>
        <v>2</v>
      </c>
      <c r="AV8" s="20">
        <f>AR8*1.2</f>
        <v>1.2</v>
      </c>
      <c r="AW8" s="20">
        <f>AR8*1.6</f>
        <v>1.6</v>
      </c>
      <c r="AX8" s="20">
        <f>AR8*3.4</f>
        <v>3.4</v>
      </c>
      <c r="AY8" s="20">
        <f>AR8*13</f>
        <v>13</v>
      </c>
      <c r="AZ8" s="20">
        <f>AR8*103</f>
        <v>103</v>
      </c>
      <c r="BA8" s="20">
        <f>AR8*1.5</f>
        <v>1.5</v>
      </c>
      <c r="BB8" s="20">
        <f>AR8*102</f>
        <v>102</v>
      </c>
      <c r="BC8" s="20">
        <f>AR8*102.5</f>
        <v>102.5</v>
      </c>
      <c r="BD8" s="20">
        <f>AR8*1.2</f>
        <v>1.2</v>
      </c>
      <c r="BE8" s="20">
        <f>AR8*1.5</f>
        <v>1.5</v>
      </c>
      <c r="BF8" s="20">
        <f t="shared" si="1"/>
        <v>1.7999999999999998</v>
      </c>
      <c r="BG8" s="20">
        <f>AR8*3</f>
        <v>3</v>
      </c>
      <c r="BH8" s="20">
        <f t="shared" si="2"/>
        <v>3.5999999999999996</v>
      </c>
      <c r="BI8" s="20">
        <f>AR8*3.5</f>
        <v>3.5</v>
      </c>
      <c r="BJ8" s="20">
        <f t="shared" si="3"/>
        <v>4.2</v>
      </c>
      <c r="BK8" s="20">
        <f>BI8/2</f>
        <v>1.75</v>
      </c>
      <c r="BL8" s="20">
        <f t="shared" si="4"/>
        <v>5.04</v>
      </c>
      <c r="BM8" s="20">
        <f>AR8*6</f>
        <v>6</v>
      </c>
      <c r="BN8" s="20">
        <f t="shared" si="5"/>
        <v>7.1999999999999993</v>
      </c>
      <c r="BO8" s="20">
        <f>AR8*21</f>
        <v>21</v>
      </c>
      <c r="BP8" s="20">
        <f t="shared" si="6"/>
        <v>25.2</v>
      </c>
      <c r="BQ8" s="20">
        <f>AR8*26</f>
        <v>26</v>
      </c>
      <c r="BR8" s="20">
        <f>BD8*BQ8</f>
        <v>31.2</v>
      </c>
      <c r="BS8" s="20">
        <f>AR8*101</f>
        <v>101</v>
      </c>
      <c r="BT8" s="20">
        <f>AR8*103.5</f>
        <v>103.5</v>
      </c>
    </row>
    <row r="9" spans="2:72" x14ac:dyDescent="0.25">
      <c r="B9" s="14" t="s">
        <v>14</v>
      </c>
      <c r="C9" s="5">
        <v>10</v>
      </c>
      <c r="D9" s="5">
        <v>7</v>
      </c>
      <c r="E9" s="5">
        <v>18</v>
      </c>
      <c r="F9" s="5">
        <v>5</v>
      </c>
      <c r="H9" s="14" t="s">
        <v>24</v>
      </c>
      <c r="I9" s="5">
        <v>0</v>
      </c>
      <c r="L9" s="14" t="s">
        <v>14</v>
      </c>
      <c r="M9" s="5">
        <v>10</v>
      </c>
      <c r="N9" s="5">
        <v>5</v>
      </c>
      <c r="O9" s="5">
        <v>20</v>
      </c>
      <c r="P9" s="5">
        <v>5</v>
      </c>
      <c r="R9" s="14" t="s">
        <v>24</v>
      </c>
      <c r="S9" s="5">
        <v>0</v>
      </c>
      <c r="T9" s="12"/>
      <c r="U9" s="13"/>
      <c r="V9" s="29"/>
      <c r="X9" s="5" t="s">
        <v>84</v>
      </c>
      <c r="Y9" s="5" t="s">
        <v>93</v>
      </c>
      <c r="AH9" s="5">
        <v>-10</v>
      </c>
      <c r="AI9" s="5">
        <v>10</v>
      </c>
      <c r="AN9" s="12"/>
      <c r="AP9" s="3">
        <f t="shared" si="0"/>
        <v>9</v>
      </c>
      <c r="AQ9" s="17" t="s">
        <v>2</v>
      </c>
      <c r="AR9" s="20">
        <v>1</v>
      </c>
      <c r="AS9" s="20">
        <f>IF(AS4="KK *",AR9*1,AR9*1)</f>
        <v>1</v>
      </c>
      <c r="AT9" s="20">
        <f>AR9*1</f>
        <v>1</v>
      </c>
      <c r="AU9" s="20">
        <f>AR9*2</f>
        <v>2</v>
      </c>
      <c r="AV9" s="20">
        <f>AR9*1</f>
        <v>1</v>
      </c>
      <c r="AW9" s="20">
        <f>AR9*1</f>
        <v>1</v>
      </c>
      <c r="AX9" s="20">
        <f>AR9*1</f>
        <v>1</v>
      </c>
      <c r="AY9" s="20">
        <f>AR9*1</f>
        <v>1</v>
      </c>
      <c r="AZ9" s="20">
        <f>AR9*1</f>
        <v>1</v>
      </c>
      <c r="BA9" s="20">
        <f>AR9*3</f>
        <v>3</v>
      </c>
      <c r="BB9" s="20">
        <f>AR9*1</f>
        <v>1</v>
      </c>
      <c r="BC9" s="20">
        <f>AR9*3</f>
        <v>3</v>
      </c>
      <c r="BD9" s="20">
        <f>AR9*1</f>
        <v>1</v>
      </c>
      <c r="BE9" s="20">
        <f>AR9*3</f>
        <v>3</v>
      </c>
      <c r="BF9" s="20">
        <f>BD9*BE9</f>
        <v>3</v>
      </c>
      <c r="BG9" s="20">
        <f>AR9*3</f>
        <v>3</v>
      </c>
      <c r="BH9" s="20">
        <f t="shared" si="2"/>
        <v>3</v>
      </c>
      <c r="BI9" s="20">
        <f>AR9*1</f>
        <v>1</v>
      </c>
      <c r="BJ9" s="20">
        <f t="shared" si="3"/>
        <v>1</v>
      </c>
      <c r="BK9" s="20">
        <f>BI9*1</f>
        <v>1</v>
      </c>
      <c r="BL9" s="20">
        <f t="shared" si="4"/>
        <v>1</v>
      </c>
      <c r="BM9" s="20">
        <f>AR9*1</f>
        <v>1</v>
      </c>
      <c r="BN9" s="20">
        <f t="shared" si="5"/>
        <v>1</v>
      </c>
      <c r="BO9" s="20">
        <f>AR9*1</f>
        <v>1</v>
      </c>
      <c r="BP9" s="20">
        <f t="shared" si="6"/>
        <v>1</v>
      </c>
      <c r="BQ9" s="20">
        <f>AR9*1</f>
        <v>1</v>
      </c>
      <c r="BR9" s="20">
        <f>BD9*BQ9</f>
        <v>1</v>
      </c>
      <c r="BS9" s="20">
        <f>AR9*1</f>
        <v>1</v>
      </c>
      <c r="BT9" s="20">
        <f>AR9*1</f>
        <v>1</v>
      </c>
    </row>
    <row r="10" spans="2:72" x14ac:dyDescent="0.25">
      <c r="B10" s="14" t="s">
        <v>29</v>
      </c>
      <c r="C10" s="21">
        <v>1</v>
      </c>
      <c r="D10" s="21">
        <f>HLOOKUP(G4,AR3:BT9,5,FALSE)</f>
        <v>1</v>
      </c>
      <c r="E10" s="21">
        <f>HLOOKUP(G4,AR3:BT9,6,FALSE)</f>
        <v>1</v>
      </c>
      <c r="F10" s="21">
        <v>1</v>
      </c>
      <c r="H10" s="14" t="s">
        <v>25</v>
      </c>
      <c r="I10" s="5">
        <v>0</v>
      </c>
      <c r="L10" s="14" t="s">
        <v>29</v>
      </c>
      <c r="M10" s="21">
        <v>1</v>
      </c>
      <c r="N10" s="21">
        <f>HLOOKUP(Q4,AR13:BT19,5,FALSE)</f>
        <v>1</v>
      </c>
      <c r="O10" s="21">
        <f>HLOOKUP(Q4,AR13:BT19,6,FALSE)</f>
        <v>1</v>
      </c>
      <c r="P10" s="21">
        <v>1</v>
      </c>
      <c r="R10" s="14" t="s">
        <v>25</v>
      </c>
      <c r="S10" s="5">
        <v>0</v>
      </c>
      <c r="T10" s="22"/>
      <c r="U10" s="23"/>
      <c r="V10" s="29"/>
      <c r="W10" s="5">
        <v>4</v>
      </c>
      <c r="X10" s="5" t="s">
        <v>83</v>
      </c>
      <c r="Y10" s="5" t="s">
        <v>98</v>
      </c>
      <c r="AA10" s="5" t="s">
        <v>99</v>
      </c>
      <c r="AC10" s="5">
        <v>-8</v>
      </c>
      <c r="AN10" s="22"/>
      <c r="AP10" s="3">
        <f t="shared" si="0"/>
        <v>10</v>
      </c>
    </row>
    <row r="11" spans="2:72" x14ac:dyDescent="0.25">
      <c r="B11" s="14" t="s">
        <v>30</v>
      </c>
      <c r="C11" s="6">
        <v>0</v>
      </c>
      <c r="D11" s="6">
        <f>I9</f>
        <v>0</v>
      </c>
      <c r="E11" s="6">
        <f>I10</f>
        <v>0</v>
      </c>
      <c r="F11" s="6">
        <f>I11*500</f>
        <v>0</v>
      </c>
      <c r="H11" s="14" t="s">
        <v>28</v>
      </c>
      <c r="I11" s="5">
        <v>0</v>
      </c>
      <c r="L11" s="14" t="s">
        <v>30</v>
      </c>
      <c r="M11" s="6">
        <v>0</v>
      </c>
      <c r="N11" s="6">
        <f>S9</f>
        <v>0</v>
      </c>
      <c r="O11" s="6">
        <f>S10</f>
        <v>0</v>
      </c>
      <c r="P11" s="6">
        <f>S11*500</f>
        <v>0</v>
      </c>
      <c r="R11" s="14" t="s">
        <v>28</v>
      </c>
      <c r="S11" s="5">
        <v>0</v>
      </c>
      <c r="T11" s="12"/>
      <c r="U11" s="13"/>
      <c r="X11" s="5" t="s">
        <v>84</v>
      </c>
      <c r="Y11" s="5" t="s">
        <v>96</v>
      </c>
      <c r="AA11" s="5" t="s">
        <v>101</v>
      </c>
      <c r="AN11" s="12"/>
      <c r="AP11" s="3">
        <f t="shared" si="0"/>
        <v>11</v>
      </c>
      <c r="AR11" s="48" t="str">
        <f>L1</f>
        <v>Bloggins</v>
      </c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</row>
    <row r="12" spans="2:72" x14ac:dyDescent="0.25">
      <c r="B12" s="18" t="s">
        <v>15</v>
      </c>
      <c r="C12" s="33">
        <f>C9*C10+C11</f>
        <v>10</v>
      </c>
      <c r="D12" s="33">
        <f>D9*D10+D11</f>
        <v>7</v>
      </c>
      <c r="E12" s="37">
        <f>E9*E10+E11</f>
        <v>18</v>
      </c>
      <c r="F12" s="41">
        <f>IF(F11&gt;0,F11,F9*F10)</f>
        <v>5</v>
      </c>
      <c r="L12" s="18" t="s">
        <v>15</v>
      </c>
      <c r="M12" s="33">
        <f>M9*M10+M11</f>
        <v>10</v>
      </c>
      <c r="N12" s="33">
        <f>N9*N10+N11</f>
        <v>5</v>
      </c>
      <c r="O12" s="37">
        <f>O9*O10+O11</f>
        <v>20</v>
      </c>
      <c r="P12" s="41">
        <f>IF(P11&gt;0,P11,P9*P10)</f>
        <v>5</v>
      </c>
      <c r="T12" s="8"/>
      <c r="U12" s="9"/>
      <c r="X12" s="5" t="s">
        <v>97</v>
      </c>
      <c r="AB12" s="5">
        <v>8</v>
      </c>
      <c r="AD12" s="5">
        <v>7</v>
      </c>
      <c r="AN12" s="8"/>
      <c r="AP12" s="3">
        <f t="shared" si="0"/>
        <v>12</v>
      </c>
      <c r="AR12" s="48" t="s">
        <v>58</v>
      </c>
      <c r="AS12" s="48"/>
      <c r="AT12" s="48"/>
      <c r="AU12" s="48" t="s">
        <v>60</v>
      </c>
      <c r="AV12" s="48"/>
      <c r="AW12" s="48"/>
      <c r="AX12" s="48"/>
      <c r="AY12" s="48"/>
      <c r="AZ12" s="48"/>
      <c r="BA12" s="48" t="s">
        <v>51</v>
      </c>
      <c r="BB12" s="48"/>
      <c r="BC12" s="48"/>
      <c r="BD12" s="48" t="s">
        <v>59</v>
      </c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</row>
    <row r="13" spans="2:72" x14ac:dyDescent="0.25">
      <c r="V13" s="5">
        <v>2</v>
      </c>
      <c r="W13" s="5">
        <v>1</v>
      </c>
      <c r="X13" s="5" t="s">
        <v>83</v>
      </c>
      <c r="Y13" s="5" t="s">
        <v>100</v>
      </c>
      <c r="Z13" s="5" t="s">
        <v>79</v>
      </c>
      <c r="AA13" s="5" t="s">
        <v>135</v>
      </c>
      <c r="AJ13" s="5">
        <v>-230</v>
      </c>
      <c r="AP13" s="3">
        <f t="shared" si="0"/>
        <v>13</v>
      </c>
      <c r="AR13" s="3" t="s">
        <v>22</v>
      </c>
      <c r="AS13" s="3" t="s">
        <v>57</v>
      </c>
      <c r="AT13" s="3" t="s">
        <v>146</v>
      </c>
      <c r="AU13" s="3" t="s">
        <v>143</v>
      </c>
      <c r="AV13" s="3" t="s">
        <v>52</v>
      </c>
      <c r="AW13" s="3" t="s">
        <v>53</v>
      </c>
      <c r="AX13" s="3" t="s">
        <v>54</v>
      </c>
      <c r="AY13" s="3" t="s">
        <v>55</v>
      </c>
      <c r="AZ13" s="3" t="s">
        <v>56</v>
      </c>
      <c r="BA13" s="3" t="s">
        <v>142</v>
      </c>
      <c r="BB13" s="3" t="s">
        <v>141</v>
      </c>
      <c r="BC13" s="3" t="s">
        <v>140</v>
      </c>
      <c r="BD13" s="3" t="s">
        <v>50</v>
      </c>
      <c r="BE13" s="3" t="s">
        <v>48</v>
      </c>
      <c r="BF13" s="3" t="s">
        <v>49</v>
      </c>
      <c r="BG13" s="3" t="s">
        <v>46</v>
      </c>
      <c r="BH13" s="3" t="s">
        <v>47</v>
      </c>
      <c r="BI13" s="15" t="s">
        <v>34</v>
      </c>
      <c r="BJ13" s="3" t="s">
        <v>37</v>
      </c>
      <c r="BK13" s="3" t="s">
        <v>38</v>
      </c>
      <c r="BL13" s="3" t="s">
        <v>39</v>
      </c>
      <c r="BM13" s="3" t="s">
        <v>40</v>
      </c>
      <c r="BN13" s="3" t="s">
        <v>41</v>
      </c>
      <c r="BO13" s="3" t="s">
        <v>42</v>
      </c>
      <c r="BP13" s="3" t="s">
        <v>43</v>
      </c>
      <c r="BQ13" s="3" t="s">
        <v>44</v>
      </c>
      <c r="BR13" s="3" t="s">
        <v>45</v>
      </c>
      <c r="BS13" s="3" t="s">
        <v>138</v>
      </c>
      <c r="BT13" s="3" t="s">
        <v>139</v>
      </c>
    </row>
    <row r="14" spans="2:72" x14ac:dyDescent="0.25">
      <c r="B14" s="18" t="s">
        <v>73</v>
      </c>
      <c r="C14" s="33" t="s">
        <v>9</v>
      </c>
      <c r="D14" s="33" t="s">
        <v>10</v>
      </c>
      <c r="E14" s="33" t="s">
        <v>11</v>
      </c>
      <c r="F14" s="33" t="s">
        <v>12</v>
      </c>
      <c r="G14" s="33" t="s">
        <v>3</v>
      </c>
      <c r="H14" s="33" t="s">
        <v>4</v>
      </c>
      <c r="L14" s="18" t="s">
        <v>73</v>
      </c>
      <c r="M14" s="33" t="s">
        <v>9</v>
      </c>
      <c r="N14" s="33" t="s">
        <v>10</v>
      </c>
      <c r="O14" s="33" t="s">
        <v>11</v>
      </c>
      <c r="P14" s="33" t="s">
        <v>12</v>
      </c>
      <c r="Q14" s="33" t="s">
        <v>3</v>
      </c>
      <c r="R14" s="33" t="s">
        <v>4</v>
      </c>
      <c r="X14" s="5" t="s">
        <v>84</v>
      </c>
      <c r="AA14" s="5" t="s">
        <v>102</v>
      </c>
      <c r="AP14" s="3">
        <f t="shared" si="0"/>
        <v>14</v>
      </c>
      <c r="AS14" s="3" t="str">
        <f>R4</f>
        <v>KK *</v>
      </c>
    </row>
    <row r="15" spans="2:72" x14ac:dyDescent="0.25">
      <c r="B15" s="14" t="s">
        <v>14</v>
      </c>
      <c r="C15" s="5">
        <v>12</v>
      </c>
      <c r="D15" s="5">
        <v>22</v>
      </c>
      <c r="E15" s="5">
        <v>20</v>
      </c>
      <c r="F15" s="5">
        <v>12</v>
      </c>
      <c r="G15" s="5">
        <v>10</v>
      </c>
      <c r="H15" s="5">
        <v>11</v>
      </c>
      <c r="L15" s="14" t="s">
        <v>14</v>
      </c>
      <c r="M15" s="5">
        <v>35</v>
      </c>
      <c r="N15" s="5">
        <v>5</v>
      </c>
      <c r="O15" s="5">
        <v>0</v>
      </c>
      <c r="P15" s="5">
        <v>30</v>
      </c>
      <c r="Q15" s="5">
        <v>35</v>
      </c>
      <c r="R15" s="5">
        <v>6</v>
      </c>
      <c r="AG15" s="30"/>
      <c r="AM15" s="30"/>
      <c r="AP15" s="3">
        <f t="shared" si="0"/>
        <v>15</v>
      </c>
      <c r="AQ15" s="17" t="s">
        <v>0</v>
      </c>
      <c r="AR15" s="3">
        <v>1</v>
      </c>
      <c r="AS15" s="3">
        <f>IF(AS14="KK *",AR15*1, AR15*AS14)</f>
        <v>1</v>
      </c>
      <c r="AT15" s="3">
        <f>AR15*1000</f>
        <v>1000</v>
      </c>
      <c r="AU15" s="3">
        <f>AR15*10</f>
        <v>10</v>
      </c>
      <c r="AV15" s="3">
        <f>AR15*2</f>
        <v>2</v>
      </c>
      <c r="AW15" s="3">
        <f>AR15*6</f>
        <v>6</v>
      </c>
      <c r="AX15" s="3">
        <f>AR15*24</f>
        <v>24</v>
      </c>
      <c r="AY15" s="3">
        <f>AR15*120</f>
        <v>120</v>
      </c>
      <c r="AZ15" s="3">
        <f>AR15*1020</f>
        <v>1020</v>
      </c>
      <c r="BA15" s="3">
        <f>AR15*10</f>
        <v>10</v>
      </c>
      <c r="BB15" s="3">
        <f>AR15*1010</f>
        <v>1010</v>
      </c>
      <c r="BC15" s="3">
        <f>AR15*1020</f>
        <v>1020</v>
      </c>
      <c r="BD15" s="3">
        <f>AR15*2</f>
        <v>2</v>
      </c>
      <c r="BE15" s="3">
        <f>AR15*10</f>
        <v>10</v>
      </c>
      <c r="BF15" s="3">
        <f>BD15*BE15</f>
        <v>20</v>
      </c>
      <c r="BG15" s="3">
        <f>AR15*10</f>
        <v>10</v>
      </c>
      <c r="BH15" s="3">
        <f>BD15*BG15</f>
        <v>20</v>
      </c>
      <c r="BI15" s="3">
        <f>AR15*25</f>
        <v>25</v>
      </c>
      <c r="BJ15" s="3">
        <f>BD15*BI15</f>
        <v>50</v>
      </c>
      <c r="BK15" s="3">
        <f>BI15*2</f>
        <v>50</v>
      </c>
      <c r="BL15" s="3">
        <f>BJ15*BD15</f>
        <v>100</v>
      </c>
      <c r="BM15" s="3">
        <f>AR15*50</f>
        <v>50</v>
      </c>
      <c r="BN15" s="3">
        <f>BD15*BM15</f>
        <v>100</v>
      </c>
      <c r="BO15" s="3">
        <f>AR15*200</f>
        <v>200</v>
      </c>
      <c r="BP15" s="3">
        <f>BD15*BO15</f>
        <v>400</v>
      </c>
      <c r="BQ15" s="3">
        <f>AR15*250</f>
        <v>250</v>
      </c>
      <c r="BR15" s="3">
        <f>BD15*BQ15</f>
        <v>500</v>
      </c>
      <c r="BS15" s="3">
        <f>AR15*1000</f>
        <v>1000</v>
      </c>
      <c r="BT15" s="3">
        <f>AR15*1025</f>
        <v>1025</v>
      </c>
    </row>
    <row r="16" spans="2:72" x14ac:dyDescent="0.25">
      <c r="B16" s="14" t="s">
        <v>17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L16" s="14" t="s">
        <v>17</v>
      </c>
      <c r="M16" s="5">
        <v>100</v>
      </c>
      <c r="N16" s="5">
        <v>100</v>
      </c>
      <c r="O16" s="5">
        <v>100</v>
      </c>
      <c r="P16" s="5">
        <v>0</v>
      </c>
      <c r="Q16" s="5">
        <v>0</v>
      </c>
      <c r="R16" s="5">
        <v>0</v>
      </c>
      <c r="AP16" s="3">
        <f t="shared" si="0"/>
        <v>16</v>
      </c>
      <c r="AQ16" s="17" t="s">
        <v>62</v>
      </c>
      <c r="AR16" s="19">
        <v>1</v>
      </c>
      <c r="AS16" s="19">
        <f>IF(AS14="KK *",AR16*1,AR16*AS14/100+1)</f>
        <v>1</v>
      </c>
      <c r="AT16" s="19">
        <f>AR16*11</f>
        <v>11</v>
      </c>
      <c r="AU16" s="19">
        <f>AR16*1.1</f>
        <v>1.1000000000000001</v>
      </c>
      <c r="AV16" s="19">
        <f>AR16*1.02</f>
        <v>1.02</v>
      </c>
      <c r="AW16" s="19">
        <f>AR16*1.06</f>
        <v>1.06</v>
      </c>
      <c r="AX16" s="19">
        <f>AR16*1.24</f>
        <v>1.24</v>
      </c>
      <c r="AY16" s="19">
        <f>AR16*2.2</f>
        <v>2.2000000000000002</v>
      </c>
      <c r="AZ16" s="19">
        <f>AR16*11.2</f>
        <v>11.2</v>
      </c>
      <c r="BA16" s="19">
        <f>AR16*1.1</f>
        <v>1.1000000000000001</v>
      </c>
      <c r="BB16" s="19">
        <f>AR16*11.1</f>
        <v>11.1</v>
      </c>
      <c r="BC16" s="19">
        <f>AR16*11.2</f>
        <v>11.2</v>
      </c>
      <c r="BD16" s="19">
        <f>AR16*1.02</f>
        <v>1.02</v>
      </c>
      <c r="BE16" s="19">
        <f>AR16*1.1</f>
        <v>1.1000000000000001</v>
      </c>
      <c r="BF16" s="19">
        <f t="shared" ref="BF16:BF18" si="7">BD16*BE16</f>
        <v>1.1220000000000001</v>
      </c>
      <c r="BG16" s="19">
        <f>AR16*1.1</f>
        <v>1.1000000000000001</v>
      </c>
      <c r="BH16" s="19">
        <f t="shared" ref="BH16:BH19" si="8">BD16*BG16</f>
        <v>1.1220000000000001</v>
      </c>
      <c r="BI16" s="19">
        <f>AR16*1.25</f>
        <v>1.25</v>
      </c>
      <c r="BJ16" s="19">
        <f t="shared" ref="BJ16:BJ19" si="9">BD16*BI16</f>
        <v>1.2749999999999999</v>
      </c>
      <c r="BK16" s="19">
        <f>BI16*1.02</f>
        <v>1.2749999999999999</v>
      </c>
      <c r="BL16" s="19">
        <f t="shared" ref="BL16:BL19" si="10">BJ16*BD16</f>
        <v>1.3005</v>
      </c>
      <c r="BM16" s="19">
        <f>AR16*1.5</f>
        <v>1.5</v>
      </c>
      <c r="BN16" s="19">
        <f t="shared" ref="BN16:BN19" si="11">BD16*BM16</f>
        <v>1.53</v>
      </c>
      <c r="BO16" s="19">
        <f>AR16*3</f>
        <v>3</v>
      </c>
      <c r="BP16" s="19">
        <f t="shared" ref="BP16:BP19" si="12">BD16*BO16</f>
        <v>3.06</v>
      </c>
      <c r="BQ16" s="19">
        <f>AR16*3.5</f>
        <v>3.5</v>
      </c>
      <c r="BR16" s="19">
        <f>BD16*BQ16</f>
        <v>3.5700000000000003</v>
      </c>
      <c r="BS16" s="19">
        <f>AR16*11</f>
        <v>11</v>
      </c>
      <c r="BT16" s="19">
        <f>AR16*11.25</f>
        <v>11.25</v>
      </c>
    </row>
    <row r="17" spans="1:72" x14ac:dyDescent="0.25">
      <c r="B17" s="14" t="s">
        <v>15</v>
      </c>
      <c r="C17" s="6">
        <f>C15+C16+E12</f>
        <v>30</v>
      </c>
      <c r="D17" s="6">
        <f>D15+D16+E12</f>
        <v>40</v>
      </c>
      <c r="E17" s="6">
        <f>E15+E16+E12</f>
        <v>38</v>
      </c>
      <c r="F17" s="6">
        <f>F15+F16+E12</f>
        <v>30</v>
      </c>
      <c r="G17" s="6">
        <f>G15+G16+D12</f>
        <v>17</v>
      </c>
      <c r="H17" s="6">
        <f>H15+H16+C12</f>
        <v>21</v>
      </c>
      <c r="L17" s="14" t="s">
        <v>15</v>
      </c>
      <c r="M17" s="6">
        <f>M15+M16+O12</f>
        <v>155</v>
      </c>
      <c r="N17" s="6">
        <f>N15+N16+O12</f>
        <v>125</v>
      </c>
      <c r="O17" s="6">
        <f>O15+O16+O12</f>
        <v>120</v>
      </c>
      <c r="P17" s="6">
        <f>P15+P16+O12</f>
        <v>50</v>
      </c>
      <c r="Q17" s="6">
        <f>Q15+Q16+N12</f>
        <v>40</v>
      </c>
      <c r="R17" s="6">
        <f>R15+R16+M12</f>
        <v>16</v>
      </c>
      <c r="AP17" s="3">
        <f t="shared" si="0"/>
        <v>17</v>
      </c>
      <c r="AQ17" s="17" t="s">
        <v>26</v>
      </c>
      <c r="AR17" s="20">
        <v>1</v>
      </c>
      <c r="AS17" s="20">
        <f>IF(AS14="KK *",AR17*1,AR17*AS14/10+1)</f>
        <v>1</v>
      </c>
      <c r="AT17" s="20">
        <f>AR17*101</f>
        <v>101</v>
      </c>
      <c r="AU17" s="20">
        <f>AR17*2</f>
        <v>2</v>
      </c>
      <c r="AV17" s="20">
        <f>AR17*1.2</f>
        <v>1.2</v>
      </c>
      <c r="AW17" s="20">
        <f>AR17*1.6</f>
        <v>1.6</v>
      </c>
      <c r="AX17" s="20">
        <f>AR17*3.4</f>
        <v>3.4</v>
      </c>
      <c r="AY17" s="20">
        <f>AR17*13</f>
        <v>13</v>
      </c>
      <c r="AZ17" s="20">
        <f>AR17*103</f>
        <v>103</v>
      </c>
      <c r="BA17" s="20">
        <f>AR17*3</f>
        <v>3</v>
      </c>
      <c r="BB17" s="20">
        <f>AR17*102</f>
        <v>102</v>
      </c>
      <c r="BC17" s="20">
        <f>AR17*103</f>
        <v>103</v>
      </c>
      <c r="BD17" s="20">
        <f>AR17*1.2</f>
        <v>1.2</v>
      </c>
      <c r="BE17" s="20">
        <f>AR17*3</f>
        <v>3</v>
      </c>
      <c r="BF17" s="20">
        <f t="shared" si="7"/>
        <v>3.5999999999999996</v>
      </c>
      <c r="BG17" s="20">
        <f>AR17*3</f>
        <v>3</v>
      </c>
      <c r="BH17" s="20">
        <f t="shared" si="8"/>
        <v>3.5999999999999996</v>
      </c>
      <c r="BI17" s="20">
        <f>AR17*3.5</f>
        <v>3.5</v>
      </c>
      <c r="BJ17" s="20">
        <f t="shared" si="9"/>
        <v>4.2</v>
      </c>
      <c r="BK17" s="20">
        <f>BI17*2</f>
        <v>7</v>
      </c>
      <c r="BL17" s="20">
        <f t="shared" si="10"/>
        <v>5.04</v>
      </c>
      <c r="BM17" s="20">
        <f>AR17*6</f>
        <v>6</v>
      </c>
      <c r="BN17" s="20">
        <f t="shared" si="11"/>
        <v>7.1999999999999993</v>
      </c>
      <c r="BO17" s="20">
        <f>AR17*21</f>
        <v>21</v>
      </c>
      <c r="BP17" s="20">
        <f t="shared" si="12"/>
        <v>25.2</v>
      </c>
      <c r="BQ17" s="20">
        <f>AR17*26</f>
        <v>26</v>
      </c>
      <c r="BR17" s="20">
        <f>BD17*BQ17</f>
        <v>31.2</v>
      </c>
      <c r="BS17" s="20">
        <f>AR17*101</f>
        <v>101</v>
      </c>
      <c r="BT17" s="20">
        <f>AR17*103.5</f>
        <v>103.5</v>
      </c>
    </row>
    <row r="18" spans="1:72" x14ac:dyDescent="0.25">
      <c r="B18" s="14" t="s">
        <v>19</v>
      </c>
      <c r="C18" s="5">
        <v>0</v>
      </c>
      <c r="D18" s="5">
        <v>0</v>
      </c>
      <c r="E18" s="5">
        <v>0</v>
      </c>
      <c r="F18" s="5">
        <v>8</v>
      </c>
      <c r="G18" s="5">
        <v>0</v>
      </c>
      <c r="H18" s="5">
        <v>0</v>
      </c>
      <c r="L18" s="14" t="s">
        <v>19</v>
      </c>
      <c r="M18" s="5">
        <v>0</v>
      </c>
      <c r="N18" s="5">
        <v>7</v>
      </c>
      <c r="O18" s="5">
        <v>0</v>
      </c>
      <c r="P18" s="5">
        <v>0</v>
      </c>
      <c r="Q18" s="5">
        <v>0</v>
      </c>
      <c r="R18" s="5">
        <v>0</v>
      </c>
      <c r="AP18" s="3">
        <f t="shared" si="0"/>
        <v>18</v>
      </c>
      <c r="AQ18" s="17" t="s">
        <v>27</v>
      </c>
      <c r="AR18" s="20">
        <v>1</v>
      </c>
      <c r="AS18" s="20">
        <f>IF(AS14="KK *",AR18*1,AR18*AS14/10+1)</f>
        <v>1</v>
      </c>
      <c r="AT18" s="20">
        <f>AR18*101</f>
        <v>101</v>
      </c>
      <c r="AU18" s="20">
        <f>AR18*2</f>
        <v>2</v>
      </c>
      <c r="AV18" s="20">
        <f>AR18*1.2</f>
        <v>1.2</v>
      </c>
      <c r="AW18" s="20">
        <f>AR18*1.6</f>
        <v>1.6</v>
      </c>
      <c r="AX18" s="20">
        <f>AR18*3.4</f>
        <v>3.4</v>
      </c>
      <c r="AY18" s="20">
        <f>AR18*13</f>
        <v>13</v>
      </c>
      <c r="AZ18" s="20">
        <f>AR18*103</f>
        <v>103</v>
      </c>
      <c r="BA18" s="20">
        <f>AR18*1.5</f>
        <v>1.5</v>
      </c>
      <c r="BB18" s="20">
        <f>AR18*102</f>
        <v>102</v>
      </c>
      <c r="BC18" s="20">
        <f>AR18*102.5</f>
        <v>102.5</v>
      </c>
      <c r="BD18" s="20">
        <f>AR18*1.2</f>
        <v>1.2</v>
      </c>
      <c r="BE18" s="20">
        <f>AR18*1.5</f>
        <v>1.5</v>
      </c>
      <c r="BF18" s="20">
        <f t="shared" si="7"/>
        <v>1.7999999999999998</v>
      </c>
      <c r="BG18" s="20">
        <f>AR18*3</f>
        <v>3</v>
      </c>
      <c r="BH18" s="20">
        <f t="shared" si="8"/>
        <v>3.5999999999999996</v>
      </c>
      <c r="BI18" s="20">
        <f>AR18*3.5</f>
        <v>3.5</v>
      </c>
      <c r="BJ18" s="20">
        <f t="shared" si="9"/>
        <v>4.2</v>
      </c>
      <c r="BK18" s="20">
        <f>BI18/2</f>
        <v>1.75</v>
      </c>
      <c r="BL18" s="20">
        <f t="shared" si="10"/>
        <v>5.04</v>
      </c>
      <c r="BM18" s="20">
        <f>AR18*6</f>
        <v>6</v>
      </c>
      <c r="BN18" s="20">
        <f t="shared" si="11"/>
        <v>7.1999999999999993</v>
      </c>
      <c r="BO18" s="20">
        <f>AR18*21</f>
        <v>21</v>
      </c>
      <c r="BP18" s="20">
        <f t="shared" si="12"/>
        <v>25.2</v>
      </c>
      <c r="BQ18" s="20">
        <f>AR18*26</f>
        <v>26</v>
      </c>
      <c r="BR18" s="20">
        <f>BD18*BQ18</f>
        <v>31.2</v>
      </c>
      <c r="BS18" s="20">
        <f>AR18*101</f>
        <v>101</v>
      </c>
      <c r="BT18" s="20">
        <f>AR18*103.5</f>
        <v>103.5</v>
      </c>
    </row>
    <row r="19" spans="1:72" x14ac:dyDescent="0.25">
      <c r="B19" s="14" t="s">
        <v>23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L19" s="14" t="s">
        <v>23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AP19" s="3">
        <f t="shared" si="0"/>
        <v>19</v>
      </c>
      <c r="AQ19" s="17" t="s">
        <v>2</v>
      </c>
      <c r="AR19" s="20">
        <v>1</v>
      </c>
      <c r="AS19" s="20">
        <f>IF(AS14="KK *",AR19*1,AR19*1)</f>
        <v>1</v>
      </c>
      <c r="AT19" s="20">
        <f>AR19*1</f>
        <v>1</v>
      </c>
      <c r="AU19" s="20">
        <f>AR19*2</f>
        <v>2</v>
      </c>
      <c r="AV19" s="20">
        <f>AR19*1</f>
        <v>1</v>
      </c>
      <c r="AW19" s="20">
        <f>AR19*1</f>
        <v>1</v>
      </c>
      <c r="AX19" s="20">
        <f>AR19*1</f>
        <v>1</v>
      </c>
      <c r="AY19" s="20">
        <f>AR19*1</f>
        <v>1</v>
      </c>
      <c r="AZ19" s="20">
        <f>AR19*1</f>
        <v>1</v>
      </c>
      <c r="BA19" s="20">
        <f>AR19*3</f>
        <v>3</v>
      </c>
      <c r="BB19" s="20">
        <f>AR19*1</f>
        <v>1</v>
      </c>
      <c r="BC19" s="20">
        <f>AR19*3</f>
        <v>3</v>
      </c>
      <c r="BD19" s="20">
        <f>AR19*1</f>
        <v>1</v>
      </c>
      <c r="BE19" s="20">
        <f>AR19*3</f>
        <v>3</v>
      </c>
      <c r="BF19" s="20">
        <f>BD19*BE19</f>
        <v>3</v>
      </c>
      <c r="BG19" s="20">
        <f>AR19*3</f>
        <v>3</v>
      </c>
      <c r="BH19" s="20">
        <f t="shared" si="8"/>
        <v>3</v>
      </c>
      <c r="BI19" s="20">
        <f>AR19*1</f>
        <v>1</v>
      </c>
      <c r="BJ19" s="20">
        <f t="shared" si="9"/>
        <v>1</v>
      </c>
      <c r="BK19" s="20">
        <f>BI19*1</f>
        <v>1</v>
      </c>
      <c r="BL19" s="20">
        <f t="shared" si="10"/>
        <v>1</v>
      </c>
      <c r="BM19" s="20">
        <f>AR19*1</f>
        <v>1</v>
      </c>
      <c r="BN19" s="20">
        <f t="shared" si="11"/>
        <v>1</v>
      </c>
      <c r="BO19" s="20">
        <f>AR19*1</f>
        <v>1</v>
      </c>
      <c r="BP19" s="20">
        <f t="shared" si="12"/>
        <v>1</v>
      </c>
      <c r="BQ19" s="20">
        <f>AR19*1</f>
        <v>1</v>
      </c>
      <c r="BR19" s="20">
        <f>BD19*BQ19</f>
        <v>1</v>
      </c>
      <c r="BS19" s="20">
        <f>AR19*1</f>
        <v>1</v>
      </c>
      <c r="BT19" s="20">
        <f>AR19*1</f>
        <v>1</v>
      </c>
    </row>
    <row r="20" spans="1:72" x14ac:dyDescent="0.25">
      <c r="B20" s="18" t="s">
        <v>66</v>
      </c>
      <c r="C20" s="33">
        <f t="shared" ref="C20:H20" si="13">ROUNDDOWN(C17/10,0)+C18+C19</f>
        <v>3</v>
      </c>
      <c r="D20" s="33">
        <f t="shared" si="13"/>
        <v>4</v>
      </c>
      <c r="E20" s="33">
        <f t="shared" si="13"/>
        <v>3</v>
      </c>
      <c r="F20" s="33">
        <f t="shared" si="13"/>
        <v>11</v>
      </c>
      <c r="G20" s="33">
        <f t="shared" si="13"/>
        <v>1</v>
      </c>
      <c r="H20" s="33">
        <f t="shared" si="13"/>
        <v>2</v>
      </c>
      <c r="L20" s="18" t="s">
        <v>66</v>
      </c>
      <c r="M20" s="33">
        <f t="shared" ref="M20:R20" si="14">ROUNDDOWN(M17/10,0)+M18+M19</f>
        <v>15</v>
      </c>
      <c r="N20" s="33">
        <f t="shared" si="14"/>
        <v>19</v>
      </c>
      <c r="O20" s="33">
        <f t="shared" si="14"/>
        <v>12</v>
      </c>
      <c r="P20" s="33">
        <f t="shared" si="14"/>
        <v>5</v>
      </c>
      <c r="Q20" s="33">
        <f t="shared" si="14"/>
        <v>4</v>
      </c>
      <c r="R20" s="33">
        <f t="shared" si="14"/>
        <v>1</v>
      </c>
      <c r="AP20" s="3">
        <f t="shared" si="0"/>
        <v>20</v>
      </c>
    </row>
    <row r="21" spans="1:72" x14ac:dyDescent="0.25">
      <c r="AP21" s="3">
        <f t="shared" si="0"/>
        <v>21</v>
      </c>
    </row>
    <row r="22" spans="1:72" x14ac:dyDescent="0.25">
      <c r="C22" s="43" t="s">
        <v>68</v>
      </c>
      <c r="D22" s="43"/>
      <c r="G22" s="43" t="s">
        <v>67</v>
      </c>
      <c r="H22" s="43"/>
      <c r="M22" s="43" t="s">
        <v>68</v>
      </c>
      <c r="N22" s="43"/>
      <c r="Q22" s="43" t="s">
        <v>67</v>
      </c>
      <c r="R22" s="43"/>
      <c r="AP22" s="3">
        <f t="shared" si="0"/>
        <v>22</v>
      </c>
    </row>
    <row r="23" spans="1:72" x14ac:dyDescent="0.25">
      <c r="C23" s="14" t="s">
        <v>69</v>
      </c>
      <c r="D23" s="5">
        <v>6</v>
      </c>
      <c r="G23" s="14" t="s">
        <v>19</v>
      </c>
      <c r="H23" s="5">
        <v>7</v>
      </c>
      <c r="M23" s="14" t="s">
        <v>69</v>
      </c>
      <c r="N23" s="5">
        <v>0</v>
      </c>
      <c r="Q23" s="14" t="s">
        <v>19</v>
      </c>
      <c r="R23" s="5">
        <v>12</v>
      </c>
      <c r="AP23" s="3">
        <f t="shared" si="0"/>
        <v>23</v>
      </c>
    </row>
    <row r="24" spans="1:72" x14ac:dyDescent="0.25">
      <c r="C24" s="14" t="s">
        <v>14</v>
      </c>
      <c r="D24" s="24">
        <f>IF(D23=0,C15+C16+$D$12,E15+E16+$D$12)</f>
        <v>27</v>
      </c>
      <c r="G24" s="18" t="s">
        <v>15</v>
      </c>
      <c r="H24" s="33">
        <f>H23+C12</f>
        <v>17</v>
      </c>
      <c r="M24" s="14" t="s">
        <v>14</v>
      </c>
      <c r="N24" s="24">
        <f>IF(N23=0,M15+M16+$N$12,O15+O16+$N$12)</f>
        <v>140</v>
      </c>
      <c r="Q24" s="18" t="s">
        <v>15</v>
      </c>
      <c r="R24" s="33">
        <f>R23+M12</f>
        <v>22</v>
      </c>
      <c r="AP24" s="3">
        <f t="shared" si="0"/>
        <v>24</v>
      </c>
    </row>
    <row r="25" spans="1:72" x14ac:dyDescent="0.25">
      <c r="C25" s="14" t="s">
        <v>23</v>
      </c>
      <c r="D25" s="5">
        <v>0</v>
      </c>
      <c r="M25" s="14" t="s">
        <v>23</v>
      </c>
      <c r="N25" s="5">
        <v>0</v>
      </c>
      <c r="AP25" s="3">
        <f t="shared" si="0"/>
        <v>25</v>
      </c>
    </row>
    <row r="26" spans="1:72" x14ac:dyDescent="0.25">
      <c r="C26" s="18" t="s">
        <v>15</v>
      </c>
      <c r="D26" s="33">
        <f>D23+D24+D25</f>
        <v>33</v>
      </c>
      <c r="M26" s="18" t="s">
        <v>15</v>
      </c>
      <c r="N26" s="33">
        <f>N23+N24+N25</f>
        <v>140</v>
      </c>
      <c r="AP26" s="3">
        <f t="shared" si="0"/>
        <v>26</v>
      </c>
    </row>
    <row r="27" spans="1:72" x14ac:dyDescent="0.25">
      <c r="A27" s="25"/>
      <c r="J27" s="2"/>
      <c r="K27" s="25"/>
      <c r="T27" s="2"/>
      <c r="U27" s="25"/>
      <c r="AN27" s="2"/>
      <c r="AP27" s="3">
        <f t="shared" si="0"/>
        <v>27</v>
      </c>
    </row>
    <row r="28" spans="1:72" x14ac:dyDescent="0.25">
      <c r="A28" s="25"/>
      <c r="B28" s="43" t="s">
        <v>17</v>
      </c>
      <c r="C28" s="43"/>
      <c r="D28" s="43"/>
      <c r="E28" s="43"/>
      <c r="F28" s="43"/>
      <c r="G28" s="43"/>
      <c r="H28" s="43"/>
      <c r="I28" s="43"/>
      <c r="J28" s="2"/>
      <c r="K28" s="25"/>
      <c r="L28" s="43" t="s">
        <v>17</v>
      </c>
      <c r="M28" s="43"/>
      <c r="N28" s="43"/>
      <c r="O28" s="43"/>
      <c r="P28" s="43"/>
      <c r="Q28" s="43"/>
      <c r="R28" s="43"/>
      <c r="S28" s="43"/>
      <c r="T28" s="2"/>
      <c r="U28" s="25"/>
      <c r="AN28" s="2"/>
      <c r="AP28" s="3">
        <f t="shared" si="0"/>
        <v>28</v>
      </c>
    </row>
    <row r="29" spans="1:72" x14ac:dyDescent="0.25">
      <c r="A29" s="26"/>
      <c r="B29" s="33" t="s">
        <v>14</v>
      </c>
      <c r="C29" s="36" t="s">
        <v>74</v>
      </c>
      <c r="D29" s="43" t="s">
        <v>65</v>
      </c>
      <c r="E29" s="43"/>
      <c r="F29" s="43"/>
      <c r="G29" s="43"/>
      <c r="H29" s="43"/>
      <c r="I29" s="43"/>
      <c r="J29" s="27"/>
      <c r="K29" s="26"/>
      <c r="L29" s="33" t="s">
        <v>14</v>
      </c>
      <c r="M29" s="36" t="s">
        <v>74</v>
      </c>
      <c r="N29" s="43" t="s">
        <v>65</v>
      </c>
      <c r="O29" s="43"/>
      <c r="P29" s="43"/>
      <c r="Q29" s="43"/>
      <c r="R29" s="43"/>
      <c r="S29" s="43"/>
      <c r="T29" s="27"/>
      <c r="U29" s="26"/>
      <c r="AN29" s="27"/>
      <c r="AP29" s="3">
        <f t="shared" si="0"/>
        <v>29</v>
      </c>
    </row>
    <row r="30" spans="1:72" x14ac:dyDescent="0.25">
      <c r="A30" s="26"/>
      <c r="B30" s="5">
        <v>6</v>
      </c>
      <c r="C30" s="31" t="s">
        <v>13</v>
      </c>
      <c r="D30" s="46" t="s">
        <v>85</v>
      </c>
      <c r="E30" s="46"/>
      <c r="F30" s="46"/>
      <c r="G30" s="46"/>
      <c r="H30" s="46"/>
      <c r="I30" s="46"/>
      <c r="J30" s="27"/>
      <c r="K30" s="26"/>
      <c r="L30" s="5">
        <v>-10</v>
      </c>
      <c r="M30" s="31" t="s">
        <v>107</v>
      </c>
      <c r="N30" s="46" t="s">
        <v>108</v>
      </c>
      <c r="O30" s="46"/>
      <c r="P30" s="46"/>
      <c r="Q30" s="46"/>
      <c r="R30" s="46"/>
      <c r="S30" s="46"/>
      <c r="T30" s="27"/>
      <c r="U30" s="26"/>
      <c r="AN30" s="27"/>
      <c r="AP30" s="3">
        <f t="shared" si="0"/>
        <v>30</v>
      </c>
    </row>
    <row r="31" spans="1:72" x14ac:dyDescent="0.25">
      <c r="A31" s="26"/>
      <c r="B31" s="5"/>
      <c r="C31" s="32"/>
      <c r="D31" s="46"/>
      <c r="E31" s="46"/>
      <c r="F31" s="46"/>
      <c r="G31" s="46"/>
      <c r="H31" s="46"/>
      <c r="I31" s="46"/>
      <c r="J31" s="27"/>
      <c r="K31" s="26"/>
      <c r="L31" s="5">
        <v>100</v>
      </c>
      <c r="M31" s="31" t="s">
        <v>107</v>
      </c>
      <c r="N31" s="46" t="s">
        <v>86</v>
      </c>
      <c r="O31" s="46"/>
      <c r="P31" s="46"/>
      <c r="Q31" s="46"/>
      <c r="R31" s="46"/>
      <c r="S31" s="46"/>
      <c r="T31" s="27"/>
      <c r="U31" s="26"/>
      <c r="AN31" s="27"/>
      <c r="AP31" s="3">
        <f t="shared" si="0"/>
        <v>31</v>
      </c>
    </row>
    <row r="32" spans="1:72" x14ac:dyDescent="0.25">
      <c r="A32" s="26"/>
      <c r="B32" s="5"/>
      <c r="C32" s="32"/>
      <c r="D32" s="46"/>
      <c r="E32" s="46"/>
      <c r="F32" s="46"/>
      <c r="G32" s="46"/>
      <c r="H32" s="46"/>
      <c r="I32" s="46"/>
      <c r="J32" s="27"/>
      <c r="K32" s="26"/>
      <c r="L32" s="5"/>
      <c r="M32" s="32"/>
      <c r="N32" s="46"/>
      <c r="O32" s="46"/>
      <c r="P32" s="46"/>
      <c r="Q32" s="46"/>
      <c r="R32" s="46"/>
      <c r="S32" s="46"/>
      <c r="T32" s="27"/>
      <c r="U32" s="26"/>
      <c r="AN32" s="27"/>
      <c r="AP32" s="3">
        <f t="shared" si="0"/>
        <v>32</v>
      </c>
    </row>
    <row r="33" spans="1:42" x14ac:dyDescent="0.25">
      <c r="A33" s="26"/>
      <c r="B33" s="5"/>
      <c r="C33" s="32"/>
      <c r="D33" s="46"/>
      <c r="E33" s="46"/>
      <c r="F33" s="46"/>
      <c r="G33" s="46"/>
      <c r="H33" s="46"/>
      <c r="I33" s="46"/>
      <c r="J33" s="27"/>
      <c r="K33" s="26"/>
      <c r="L33" s="5"/>
      <c r="M33" s="32"/>
      <c r="N33" s="46"/>
      <c r="O33" s="46"/>
      <c r="P33" s="46"/>
      <c r="Q33" s="46"/>
      <c r="R33" s="46"/>
      <c r="S33" s="46"/>
      <c r="T33" s="27"/>
      <c r="U33" s="26"/>
      <c r="AN33" s="27"/>
      <c r="AP33" s="3">
        <f t="shared" si="0"/>
        <v>33</v>
      </c>
    </row>
    <row r="34" spans="1:42" x14ac:dyDescent="0.25">
      <c r="B34" s="5"/>
      <c r="C34" s="32"/>
      <c r="D34" s="46"/>
      <c r="E34" s="46"/>
      <c r="F34" s="46"/>
      <c r="G34" s="46"/>
      <c r="H34" s="46"/>
      <c r="I34" s="46"/>
      <c r="L34" s="5"/>
      <c r="M34" s="32"/>
      <c r="N34" s="46"/>
      <c r="O34" s="46"/>
      <c r="P34" s="46"/>
      <c r="Q34" s="46"/>
      <c r="R34" s="46"/>
      <c r="S34" s="46"/>
      <c r="AP34" s="3">
        <f t="shared" si="0"/>
        <v>34</v>
      </c>
    </row>
    <row r="35" spans="1:42" x14ac:dyDescent="0.25">
      <c r="A35" s="25"/>
      <c r="J35" s="2"/>
      <c r="K35" s="25"/>
      <c r="T35" s="2"/>
      <c r="U35" s="25"/>
      <c r="AN35" s="2"/>
      <c r="AP35" s="3">
        <f t="shared" si="0"/>
        <v>35</v>
      </c>
    </row>
    <row r="36" spans="1:42" x14ac:dyDescent="0.25">
      <c r="B36" s="43" t="s">
        <v>18</v>
      </c>
      <c r="C36" s="43"/>
      <c r="D36" s="43"/>
      <c r="E36" s="43"/>
      <c r="F36" s="43"/>
      <c r="G36" s="43"/>
      <c r="H36" s="43"/>
      <c r="I36" s="28"/>
      <c r="L36" s="43" t="s">
        <v>18</v>
      </c>
      <c r="M36" s="43"/>
      <c r="N36" s="43"/>
      <c r="O36" s="43"/>
      <c r="P36" s="43"/>
      <c r="Q36" s="43"/>
      <c r="R36" s="43"/>
      <c r="S36" s="28"/>
      <c r="AP36" s="3">
        <f t="shared" si="0"/>
        <v>36</v>
      </c>
    </row>
    <row r="37" spans="1:42" x14ac:dyDescent="0.25">
      <c r="B37" s="11" t="s">
        <v>16</v>
      </c>
      <c r="C37" s="11" t="s">
        <v>81</v>
      </c>
      <c r="D37" s="11" t="s">
        <v>76</v>
      </c>
      <c r="E37" s="11" t="s">
        <v>77</v>
      </c>
      <c r="F37" s="11" t="s">
        <v>2</v>
      </c>
      <c r="G37" s="11" t="s">
        <v>21</v>
      </c>
      <c r="H37" s="11" t="s">
        <v>33</v>
      </c>
      <c r="L37" s="11" t="s">
        <v>16</v>
      </c>
      <c r="M37" s="11" t="s">
        <v>81</v>
      </c>
      <c r="N37" s="11" t="s">
        <v>76</v>
      </c>
      <c r="O37" s="11" t="s">
        <v>77</v>
      </c>
      <c r="P37" s="11" t="s">
        <v>2</v>
      </c>
      <c r="Q37" s="11" t="s">
        <v>21</v>
      </c>
      <c r="R37" s="11" t="s">
        <v>33</v>
      </c>
      <c r="AP37" s="3">
        <f t="shared" si="0"/>
        <v>37</v>
      </c>
    </row>
    <row r="38" spans="1:42" x14ac:dyDescent="0.25">
      <c r="B38" s="6">
        <f>F17/5</f>
        <v>6</v>
      </c>
      <c r="C38" s="6">
        <f>F17</f>
        <v>30</v>
      </c>
      <c r="D38" s="42">
        <f>SUM(AB3:AB1048576)</f>
        <v>26</v>
      </c>
      <c r="E38" s="42">
        <f>SUM(AC3:AC1048576)</f>
        <v>4</v>
      </c>
      <c r="F38" s="42">
        <f>SUM(AD3:AD1048576)</f>
        <v>337</v>
      </c>
      <c r="G38" s="42">
        <f>SUM(AE3:AE1048576)</f>
        <v>0</v>
      </c>
      <c r="H38" s="42">
        <f>SUM(AF3:AF1048576)</f>
        <v>0</v>
      </c>
      <c r="L38" s="6">
        <f>P17/5</f>
        <v>10</v>
      </c>
      <c r="M38" s="6">
        <f>P17</f>
        <v>50</v>
      </c>
      <c r="N38" s="42">
        <f>SUM(AH3:AH1048576)</f>
        <v>30</v>
      </c>
      <c r="O38" s="42">
        <f>SUM(AI3:AI1048576)</f>
        <v>20</v>
      </c>
      <c r="P38" s="42">
        <f>SUM(AJ3:AJ1048576)</f>
        <v>-130</v>
      </c>
      <c r="Q38" s="42">
        <f>SUM(AK3:AK1048576)</f>
        <v>0</v>
      </c>
      <c r="R38" s="42">
        <f>SUM(AL3:AL1048576)</f>
        <v>0</v>
      </c>
      <c r="AP38" s="3">
        <f t="shared" si="0"/>
        <v>38</v>
      </c>
    </row>
    <row r="39" spans="1:42" x14ac:dyDescent="0.25">
      <c r="AP39" s="3">
        <f t="shared" si="0"/>
        <v>39</v>
      </c>
    </row>
    <row r="40" spans="1:42" x14ac:dyDescent="0.25">
      <c r="B40" s="43" t="s">
        <v>75</v>
      </c>
      <c r="C40" s="43"/>
      <c r="D40" s="43"/>
      <c r="E40" s="43"/>
      <c r="F40" s="43"/>
      <c r="G40" s="43"/>
      <c r="H40" s="43"/>
      <c r="I40" s="43"/>
      <c r="L40" s="43" t="s">
        <v>75</v>
      </c>
      <c r="M40" s="43"/>
      <c r="N40" s="43"/>
      <c r="O40" s="43"/>
      <c r="P40" s="43"/>
      <c r="Q40" s="43"/>
      <c r="R40" s="43"/>
      <c r="S40" s="43"/>
      <c r="AP40" s="3">
        <f t="shared" si="0"/>
        <v>40</v>
      </c>
    </row>
    <row r="41" spans="1:42" x14ac:dyDescent="0.25">
      <c r="B41" s="44" t="s">
        <v>124</v>
      </c>
      <c r="C41" s="44"/>
      <c r="D41" s="44"/>
      <c r="E41" s="44"/>
      <c r="F41" s="44"/>
      <c r="G41" s="44"/>
      <c r="H41" s="44"/>
      <c r="I41" s="44"/>
      <c r="L41" s="45"/>
      <c r="M41" s="45"/>
      <c r="N41" s="45"/>
      <c r="O41" s="45"/>
      <c r="P41" s="45"/>
      <c r="Q41" s="45"/>
      <c r="R41" s="45"/>
      <c r="S41" s="45"/>
      <c r="AP41" s="3">
        <f t="shared" si="0"/>
        <v>41</v>
      </c>
    </row>
    <row r="42" spans="1:42" x14ac:dyDescent="0.25">
      <c r="B42" s="44"/>
      <c r="C42" s="44"/>
      <c r="D42" s="44"/>
      <c r="E42" s="44"/>
      <c r="F42" s="44"/>
      <c r="G42" s="44"/>
      <c r="H42" s="44"/>
      <c r="I42" s="44"/>
      <c r="L42" s="45"/>
      <c r="M42" s="45"/>
      <c r="N42" s="45"/>
      <c r="O42" s="45"/>
      <c r="P42" s="45"/>
      <c r="Q42" s="45"/>
      <c r="R42" s="45"/>
      <c r="S42" s="45"/>
      <c r="AP42" s="3">
        <f t="shared" si="0"/>
        <v>42</v>
      </c>
    </row>
    <row r="43" spans="1:42" x14ac:dyDescent="0.25">
      <c r="B43" s="44"/>
      <c r="C43" s="44"/>
      <c r="D43" s="44"/>
      <c r="E43" s="44"/>
      <c r="F43" s="44"/>
      <c r="G43" s="44"/>
      <c r="H43" s="44"/>
      <c r="I43" s="44"/>
      <c r="L43" s="45"/>
      <c r="M43" s="45"/>
      <c r="N43" s="45"/>
      <c r="O43" s="45"/>
      <c r="P43" s="45"/>
      <c r="Q43" s="45"/>
      <c r="R43" s="45"/>
      <c r="S43" s="45"/>
      <c r="AP43" s="3">
        <f t="shared" si="0"/>
        <v>43</v>
      </c>
    </row>
    <row r="44" spans="1:42" x14ac:dyDescent="0.25">
      <c r="B44" s="44"/>
      <c r="C44" s="44"/>
      <c r="D44" s="44"/>
      <c r="E44" s="44"/>
      <c r="F44" s="44"/>
      <c r="G44" s="44"/>
      <c r="H44" s="44"/>
      <c r="I44" s="44"/>
      <c r="L44" s="45"/>
      <c r="M44" s="45"/>
      <c r="N44" s="45"/>
      <c r="O44" s="45"/>
      <c r="P44" s="45"/>
      <c r="Q44" s="45"/>
      <c r="R44" s="45"/>
      <c r="S44" s="45"/>
      <c r="AP44" s="3">
        <f t="shared" si="0"/>
        <v>44</v>
      </c>
    </row>
    <row r="45" spans="1:42" x14ac:dyDescent="0.25">
      <c r="B45" s="44"/>
      <c r="C45" s="44"/>
      <c r="D45" s="44"/>
      <c r="E45" s="44"/>
      <c r="F45" s="44"/>
      <c r="G45" s="44"/>
      <c r="H45" s="44"/>
      <c r="I45" s="44"/>
      <c r="L45" s="45"/>
      <c r="M45" s="45"/>
      <c r="N45" s="45"/>
      <c r="O45" s="45"/>
      <c r="P45" s="45"/>
      <c r="Q45" s="45"/>
      <c r="R45" s="45"/>
      <c r="S45" s="45"/>
      <c r="AP45" s="3">
        <f t="shared" si="0"/>
        <v>45</v>
      </c>
    </row>
    <row r="46" spans="1:42" x14ac:dyDescent="0.25">
      <c r="AP46" s="3">
        <f t="shared" si="0"/>
        <v>46</v>
      </c>
    </row>
    <row r="47" spans="1:42" x14ac:dyDescent="0.25">
      <c r="AP47" s="3">
        <f t="shared" si="0"/>
        <v>47</v>
      </c>
    </row>
    <row r="48" spans="1:42" x14ac:dyDescent="0.25">
      <c r="AP48" s="3">
        <f t="shared" si="0"/>
        <v>48</v>
      </c>
    </row>
    <row r="49" spans="42:42" x14ac:dyDescent="0.25">
      <c r="AP49" s="3">
        <f t="shared" si="0"/>
        <v>49</v>
      </c>
    </row>
    <row r="50" spans="42:42" x14ac:dyDescent="0.25">
      <c r="AP50" s="3">
        <f t="shared" si="0"/>
        <v>50</v>
      </c>
    </row>
    <row r="51" spans="42:42" x14ac:dyDescent="0.25">
      <c r="AP51" s="3">
        <f t="shared" si="0"/>
        <v>51</v>
      </c>
    </row>
    <row r="52" spans="42:42" x14ac:dyDescent="0.25">
      <c r="AP52" s="3">
        <f t="shared" si="0"/>
        <v>52</v>
      </c>
    </row>
    <row r="53" spans="42:42" x14ac:dyDescent="0.25">
      <c r="AP53" s="3">
        <f t="shared" si="0"/>
        <v>53</v>
      </c>
    </row>
    <row r="54" spans="42:42" x14ac:dyDescent="0.25">
      <c r="AP54" s="3">
        <f t="shared" si="0"/>
        <v>54</v>
      </c>
    </row>
    <row r="55" spans="42:42" x14ac:dyDescent="0.25">
      <c r="AP55" s="3">
        <f t="shared" si="0"/>
        <v>55</v>
      </c>
    </row>
    <row r="56" spans="42:42" x14ac:dyDescent="0.25">
      <c r="AP56" s="3">
        <f t="shared" si="0"/>
        <v>56</v>
      </c>
    </row>
    <row r="57" spans="42:42" x14ac:dyDescent="0.25">
      <c r="AP57" s="3">
        <f t="shared" si="0"/>
        <v>57</v>
      </c>
    </row>
    <row r="58" spans="42:42" x14ac:dyDescent="0.25">
      <c r="AP58" s="3">
        <f t="shared" si="0"/>
        <v>58</v>
      </c>
    </row>
    <row r="59" spans="42:42" x14ac:dyDescent="0.25">
      <c r="AP59" s="3">
        <f t="shared" si="0"/>
        <v>59</v>
      </c>
    </row>
    <row r="60" spans="42:42" x14ac:dyDescent="0.25">
      <c r="AP60" s="3">
        <f t="shared" si="0"/>
        <v>60</v>
      </c>
    </row>
    <row r="61" spans="42:42" x14ac:dyDescent="0.25">
      <c r="AP61" s="3">
        <f t="shared" si="0"/>
        <v>61</v>
      </c>
    </row>
    <row r="62" spans="42:42" x14ac:dyDescent="0.25">
      <c r="AP62" s="3">
        <f t="shared" si="0"/>
        <v>62</v>
      </c>
    </row>
    <row r="63" spans="42:42" x14ac:dyDescent="0.25">
      <c r="AP63" s="3">
        <f t="shared" si="0"/>
        <v>63</v>
      </c>
    </row>
    <row r="64" spans="42:42" x14ac:dyDescent="0.25">
      <c r="AP64" s="3">
        <f t="shared" si="0"/>
        <v>64</v>
      </c>
    </row>
    <row r="65" spans="42:42" x14ac:dyDescent="0.25">
      <c r="AP65" s="3">
        <f t="shared" si="0"/>
        <v>65</v>
      </c>
    </row>
    <row r="66" spans="42:42" x14ac:dyDescent="0.25">
      <c r="AP66" s="3">
        <f t="shared" si="0"/>
        <v>66</v>
      </c>
    </row>
    <row r="67" spans="42:42" x14ac:dyDescent="0.25">
      <c r="AP67" s="3">
        <f t="shared" ref="AP67:AP100" si="15">AP66+1</f>
        <v>67</v>
      </c>
    </row>
    <row r="68" spans="42:42" x14ac:dyDescent="0.25">
      <c r="AP68" s="3">
        <f t="shared" si="15"/>
        <v>68</v>
      </c>
    </row>
    <row r="69" spans="42:42" x14ac:dyDescent="0.25">
      <c r="AP69" s="3">
        <f t="shared" si="15"/>
        <v>69</v>
      </c>
    </row>
    <row r="70" spans="42:42" x14ac:dyDescent="0.25">
      <c r="AP70" s="3">
        <f t="shared" si="15"/>
        <v>70</v>
      </c>
    </row>
    <row r="71" spans="42:42" x14ac:dyDescent="0.25">
      <c r="AP71" s="3">
        <f t="shared" si="15"/>
        <v>71</v>
      </c>
    </row>
    <row r="72" spans="42:42" x14ac:dyDescent="0.25">
      <c r="AP72" s="3">
        <f t="shared" si="15"/>
        <v>72</v>
      </c>
    </row>
    <row r="73" spans="42:42" x14ac:dyDescent="0.25">
      <c r="AP73" s="3">
        <f t="shared" si="15"/>
        <v>73</v>
      </c>
    </row>
    <row r="74" spans="42:42" x14ac:dyDescent="0.25">
      <c r="AP74" s="3">
        <f t="shared" si="15"/>
        <v>74</v>
      </c>
    </row>
    <row r="75" spans="42:42" x14ac:dyDescent="0.25">
      <c r="AP75" s="3">
        <f t="shared" si="15"/>
        <v>75</v>
      </c>
    </row>
    <row r="76" spans="42:42" x14ac:dyDescent="0.25">
      <c r="AP76" s="3">
        <f t="shared" si="15"/>
        <v>76</v>
      </c>
    </row>
    <row r="77" spans="42:42" x14ac:dyDescent="0.25">
      <c r="AP77" s="3">
        <f t="shared" si="15"/>
        <v>77</v>
      </c>
    </row>
    <row r="78" spans="42:42" x14ac:dyDescent="0.25">
      <c r="AP78" s="3">
        <f t="shared" si="15"/>
        <v>78</v>
      </c>
    </row>
    <row r="79" spans="42:42" x14ac:dyDescent="0.25">
      <c r="AP79" s="3">
        <f t="shared" si="15"/>
        <v>79</v>
      </c>
    </row>
    <row r="80" spans="42:42" x14ac:dyDescent="0.25">
      <c r="AP80" s="3">
        <f t="shared" si="15"/>
        <v>80</v>
      </c>
    </row>
    <row r="81" spans="42:42" x14ac:dyDescent="0.25">
      <c r="AP81" s="3">
        <f t="shared" si="15"/>
        <v>81</v>
      </c>
    </row>
    <row r="82" spans="42:42" x14ac:dyDescent="0.25">
      <c r="AP82" s="3">
        <f t="shared" si="15"/>
        <v>82</v>
      </c>
    </row>
    <row r="83" spans="42:42" x14ac:dyDescent="0.25">
      <c r="AP83" s="3">
        <f t="shared" si="15"/>
        <v>83</v>
      </c>
    </row>
    <row r="84" spans="42:42" x14ac:dyDescent="0.25">
      <c r="AP84" s="3">
        <f t="shared" si="15"/>
        <v>84</v>
      </c>
    </row>
    <row r="85" spans="42:42" x14ac:dyDescent="0.25">
      <c r="AP85" s="3">
        <f t="shared" si="15"/>
        <v>85</v>
      </c>
    </row>
    <row r="86" spans="42:42" x14ac:dyDescent="0.25">
      <c r="AP86" s="3">
        <f t="shared" si="15"/>
        <v>86</v>
      </c>
    </row>
    <row r="87" spans="42:42" x14ac:dyDescent="0.25">
      <c r="AP87" s="3">
        <f t="shared" si="15"/>
        <v>87</v>
      </c>
    </row>
    <row r="88" spans="42:42" x14ac:dyDescent="0.25">
      <c r="AP88" s="3">
        <f t="shared" si="15"/>
        <v>88</v>
      </c>
    </row>
    <row r="89" spans="42:42" x14ac:dyDescent="0.25">
      <c r="AP89" s="3">
        <f t="shared" si="15"/>
        <v>89</v>
      </c>
    </row>
    <row r="90" spans="42:42" x14ac:dyDescent="0.25">
      <c r="AP90" s="3">
        <f t="shared" si="15"/>
        <v>90</v>
      </c>
    </row>
    <row r="91" spans="42:42" x14ac:dyDescent="0.25">
      <c r="AP91" s="3">
        <f t="shared" si="15"/>
        <v>91</v>
      </c>
    </row>
    <row r="92" spans="42:42" x14ac:dyDescent="0.25">
      <c r="AP92" s="3">
        <f t="shared" si="15"/>
        <v>92</v>
      </c>
    </row>
    <row r="93" spans="42:42" x14ac:dyDescent="0.25">
      <c r="AP93" s="3">
        <f t="shared" si="15"/>
        <v>93</v>
      </c>
    </row>
    <row r="94" spans="42:42" x14ac:dyDescent="0.25">
      <c r="AP94" s="3">
        <f t="shared" si="15"/>
        <v>94</v>
      </c>
    </row>
    <row r="95" spans="42:42" x14ac:dyDescent="0.25">
      <c r="AP95" s="3">
        <f t="shared" si="15"/>
        <v>95</v>
      </c>
    </row>
    <row r="96" spans="42:42" x14ac:dyDescent="0.25">
      <c r="AP96" s="3">
        <f t="shared" si="15"/>
        <v>96</v>
      </c>
    </row>
    <row r="97" spans="42:42" x14ac:dyDescent="0.25">
      <c r="AP97" s="3">
        <f t="shared" si="15"/>
        <v>97</v>
      </c>
    </row>
    <row r="98" spans="42:42" x14ac:dyDescent="0.25">
      <c r="AP98" s="3">
        <f t="shared" si="15"/>
        <v>98</v>
      </c>
    </row>
    <row r="99" spans="42:42" x14ac:dyDescent="0.25">
      <c r="AP99" s="3">
        <f t="shared" si="15"/>
        <v>99</v>
      </c>
    </row>
    <row r="100" spans="42:42" x14ac:dyDescent="0.25">
      <c r="AP100" s="3">
        <f t="shared" si="15"/>
        <v>100</v>
      </c>
    </row>
  </sheetData>
  <sheetProtection sheet="1" objects="1" scenarios="1" selectLockedCells="1"/>
  <mergeCells count="48">
    <mergeCell ref="B36:H36"/>
    <mergeCell ref="L36:R36"/>
    <mergeCell ref="B40:I40"/>
    <mergeCell ref="L40:S40"/>
    <mergeCell ref="B41:I45"/>
    <mergeCell ref="L41:S45"/>
    <mergeCell ref="D32:I32"/>
    <mergeCell ref="N32:S32"/>
    <mergeCell ref="D33:I33"/>
    <mergeCell ref="N33:S33"/>
    <mergeCell ref="D34:I34"/>
    <mergeCell ref="N34:S34"/>
    <mergeCell ref="D29:I29"/>
    <mergeCell ref="N29:S29"/>
    <mergeCell ref="D30:I30"/>
    <mergeCell ref="N30:S30"/>
    <mergeCell ref="D31:I31"/>
    <mergeCell ref="N31:S31"/>
    <mergeCell ref="C22:D22"/>
    <mergeCell ref="G22:H22"/>
    <mergeCell ref="M22:N22"/>
    <mergeCell ref="Q22:R22"/>
    <mergeCell ref="B28:I28"/>
    <mergeCell ref="L28:S28"/>
    <mergeCell ref="Y1:Y2"/>
    <mergeCell ref="B1:I1"/>
    <mergeCell ref="L1:S1"/>
    <mergeCell ref="V1:V2"/>
    <mergeCell ref="W1:W2"/>
    <mergeCell ref="X1:X2"/>
    <mergeCell ref="AU12:AZ12"/>
    <mergeCell ref="BA12:BC12"/>
    <mergeCell ref="G3:H3"/>
    <mergeCell ref="Q3:R3"/>
    <mergeCell ref="H8:I8"/>
    <mergeCell ref="R8:S8"/>
    <mergeCell ref="AR11:BT11"/>
    <mergeCell ref="BD12:BT12"/>
    <mergeCell ref="AR12:AT12"/>
    <mergeCell ref="Z1:Z2"/>
    <mergeCell ref="AA1:AA2"/>
    <mergeCell ref="AB1:AG1"/>
    <mergeCell ref="AH1:AM1"/>
    <mergeCell ref="AR1:BT1"/>
    <mergeCell ref="AU2:AZ2"/>
    <mergeCell ref="BA2:BC2"/>
    <mergeCell ref="BD2:BT2"/>
    <mergeCell ref="AR2:AT2"/>
  </mergeCells>
  <conditionalFormatting sqref="F38">
    <cfRule type="cellIs" dxfId="94" priority="21" operator="greaterThanOrEqual">
      <formula>$E$6</formula>
    </cfRule>
    <cfRule type="cellIs" dxfId="97" priority="22" operator="between">
      <formula>$E$6*0.8</formula>
      <formula>$E$6</formula>
    </cfRule>
    <cfRule type="cellIs" dxfId="96" priority="23" operator="between">
      <formula>$E$6*0.6</formula>
      <formula>$E$6*0.8</formula>
    </cfRule>
    <cfRule type="cellIs" dxfId="95" priority="24" operator="between">
      <formula>$E$6*0.4</formula>
      <formula>$E$6*0.6</formula>
    </cfRule>
    <cfRule type="cellIs" dxfId="93" priority="25" operator="between">
      <formula>$E$6*0.2</formula>
      <formula>$E$6*0.4</formula>
    </cfRule>
    <cfRule type="cellIs" dxfId="92" priority="26" operator="between">
      <formula>$E$6*0</formula>
      <formula>$E$6*0.2</formula>
    </cfRule>
    <cfRule type="cellIs" dxfId="91" priority="27" operator="between">
      <formula>$E$6*-0.25</formula>
      <formula>$E$6*0</formula>
    </cfRule>
    <cfRule type="cellIs" dxfId="90" priority="28" operator="lessThanOrEqual">
      <formula>$E$6*-0.25</formula>
    </cfRule>
  </conditionalFormatting>
  <conditionalFormatting sqref="P38">
    <cfRule type="cellIs" dxfId="81" priority="13" operator="greaterThanOrEqual">
      <formula>$O$6</formula>
    </cfRule>
    <cfRule type="cellIs" dxfId="80" priority="14" operator="between">
      <formula>$O$6*0.8</formula>
      <formula>$O$6</formula>
    </cfRule>
    <cfRule type="cellIs" dxfId="79" priority="15" operator="between">
      <formula>$O$6*0.6</formula>
      <formula>$O$6*0.8</formula>
    </cfRule>
    <cfRule type="cellIs" dxfId="78" priority="16" operator="between">
      <formula>$O$6*0.4</formula>
      <formula>$O$6*0.6</formula>
    </cfRule>
    <cfRule type="cellIs" dxfId="77" priority="17" operator="between">
      <formula>$O$6*0.2</formula>
      <formula>$O$6*0.4</formula>
    </cfRule>
    <cfRule type="cellIs" dxfId="76" priority="18" operator="between">
      <formula>$O$6*0</formula>
      <formula>$O$6*0.2</formula>
    </cfRule>
    <cfRule type="cellIs" dxfId="75" priority="19" operator="between">
      <formula>$O$6*-0.25</formula>
      <formula>$O$6*0</formula>
    </cfRule>
    <cfRule type="cellIs" dxfId="74" priority="20" operator="lessThanOrEqual">
      <formula>$O$6*-0.25</formula>
    </cfRule>
  </conditionalFormatting>
  <conditionalFormatting sqref="D38:E38">
    <cfRule type="cellIs" dxfId="29" priority="7" operator="greaterThanOrEqual">
      <formula>$C$38</formula>
    </cfRule>
    <cfRule type="cellIs" dxfId="28" priority="8" operator="between">
      <formula>$C$38*0.8</formula>
      <formula>$C$38</formula>
    </cfRule>
    <cfRule type="cellIs" dxfId="27" priority="9" operator="between">
      <formula>$C$38*0.6</formula>
      <formula>$C$38*0.8</formula>
    </cfRule>
    <cfRule type="cellIs" dxfId="26" priority="10" operator="between">
      <formula>$C$38*0.4</formula>
      <formula>$C$38*0.6</formula>
    </cfRule>
    <cfRule type="cellIs" dxfId="25" priority="11" operator="between">
      <formula>$C$38*0.2</formula>
      <formula>$C$38*0.4</formula>
    </cfRule>
    <cfRule type="cellIs" dxfId="24" priority="12" operator="between">
      <formula>$C$38*0</formula>
      <formula>$C$38*0.2</formula>
    </cfRule>
  </conditionalFormatting>
  <conditionalFormatting sqref="N38:O38">
    <cfRule type="cellIs" dxfId="17" priority="1" operator="greaterThanOrEqual">
      <formula>$M$38</formula>
    </cfRule>
    <cfRule type="cellIs" dxfId="16" priority="2" operator="between">
      <formula>$M$38*0.8</formula>
      <formula>$M$38</formula>
    </cfRule>
    <cfRule type="cellIs" dxfId="15" priority="3" operator="between">
      <formula>$M$38*0.6</formula>
      <formula>$M$38*0.8</formula>
    </cfRule>
    <cfRule type="cellIs" dxfId="14" priority="4" operator="between">
      <formula>$M$38*0.4</formula>
      <formula>$M$38*0.6</formula>
    </cfRule>
    <cfRule type="cellIs" dxfId="13" priority="5" operator="between">
      <formula>$M$38*0.2</formula>
      <formula>$M$38*0.4</formula>
    </cfRule>
    <cfRule type="cellIs" dxfId="12" priority="6" operator="between">
      <formula>$M$38*0</formula>
      <formula>$M$38*0.2</formula>
    </cfRule>
  </conditionalFormatting>
  <dataValidations disablePrompts="1" count="4">
    <dataValidation type="list" allowBlank="1" showInputMessage="1" showErrorMessage="1" sqref="S11 I11">
      <formula1>"0,1,2,3,4,5,6,7,8,9,10,11,12"</formula1>
    </dataValidation>
    <dataValidation type="list" allowBlank="1" showInputMessage="1" showErrorMessage="1" sqref="Q4">
      <formula1>$AR$13:$BT$13</formula1>
    </dataValidation>
    <dataValidation type="list" allowBlank="1" showInputMessage="1" showErrorMessage="1" sqref="R4 H4">
      <formula1>$AP$1:$AP$100</formula1>
    </dataValidation>
    <dataValidation type="list" allowBlank="1" showInputMessage="1" showErrorMessage="1" sqref="G4">
      <formula1>$AR$3:$BT$3</formula1>
    </dataValidation>
  </dataValidations>
  <pageMargins left="0.7" right="0.7" top="0.75" bottom="0.75" header="0.3" footer="0.3"/>
  <pageSetup scale="51" orientation="portrait" r:id="rId1"/>
  <headerFooter>
    <oddFooter xml:space="preserve">&amp;R&amp;"-,Bold" 23-Apr-24   </oddFooter>
  </headerFooter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T100"/>
  <sheetViews>
    <sheetView zoomScale="85" zoomScaleNormal="85" workbookViewId="0">
      <selection activeCell="B1" sqref="B1:I1"/>
    </sheetView>
  </sheetViews>
  <sheetFormatPr defaultRowHeight="15" x14ac:dyDescent="0.25"/>
  <cols>
    <col min="1" max="1" width="2.140625" style="1" customWidth="1"/>
    <col min="2" max="2" width="9.42578125" style="3" bestFit="1" customWidth="1"/>
    <col min="3" max="3" width="11.5703125" style="3" customWidth="1"/>
    <col min="4" max="4" width="7.7109375" style="3" bestFit="1" customWidth="1"/>
    <col min="5" max="5" width="7.42578125" style="3" bestFit="1" customWidth="1"/>
    <col min="6" max="6" width="7" style="3" bestFit="1" customWidth="1"/>
    <col min="7" max="7" width="8.85546875" style="3" bestFit="1" customWidth="1"/>
    <col min="8" max="8" width="8" style="3" bestFit="1" customWidth="1"/>
    <col min="9" max="9" width="5.5703125" style="3" bestFit="1" customWidth="1"/>
    <col min="10" max="10" width="2.140625" style="7" customWidth="1"/>
    <col min="11" max="11" width="2.140625" style="1" customWidth="1"/>
    <col min="12" max="12" width="9.42578125" style="3" bestFit="1" customWidth="1"/>
    <col min="13" max="13" width="11.5703125" style="3" customWidth="1"/>
    <col min="14" max="14" width="7.7109375" style="3" bestFit="1" customWidth="1"/>
    <col min="15" max="15" width="7.42578125" style="3" bestFit="1" customWidth="1"/>
    <col min="16" max="16" width="7" style="3" bestFit="1" customWidth="1"/>
    <col min="17" max="17" width="8.85546875" style="3" bestFit="1" customWidth="1"/>
    <col min="18" max="18" width="8" style="3" bestFit="1" customWidth="1"/>
    <col min="19" max="19" width="5.42578125" style="3" customWidth="1"/>
    <col min="20" max="20" width="2.140625" style="7" customWidth="1"/>
    <col min="21" max="21" width="2.140625" style="1" customWidth="1"/>
    <col min="22" max="22" width="5.85546875" style="5" bestFit="1" customWidth="1"/>
    <col min="23" max="23" width="5.140625" style="5" bestFit="1" customWidth="1"/>
    <col min="24" max="24" width="10.42578125" style="5" customWidth="1"/>
    <col min="25" max="26" width="21.5703125" style="5" customWidth="1"/>
    <col min="27" max="27" width="28.5703125" style="5" customWidth="1"/>
    <col min="28" max="28" width="7.7109375" style="5" bestFit="1" customWidth="1"/>
    <col min="29" max="29" width="7.42578125" style="5" bestFit="1" customWidth="1"/>
    <col min="30" max="30" width="7" style="5" customWidth="1"/>
    <col min="31" max="31" width="6.140625" style="5" bestFit="1" customWidth="1"/>
    <col min="32" max="32" width="6.140625" style="5" customWidth="1"/>
    <col min="33" max="33" width="5.140625" style="5" customWidth="1"/>
    <col min="34" max="34" width="7.7109375" style="5" bestFit="1" customWidth="1"/>
    <col min="35" max="35" width="7.42578125" style="5" bestFit="1" customWidth="1"/>
    <col min="36" max="36" width="7" style="5" customWidth="1"/>
    <col min="37" max="38" width="6.140625" style="5" customWidth="1"/>
    <col min="39" max="39" width="5.140625" style="5" customWidth="1"/>
    <col min="40" max="40" width="2.140625" style="7" customWidth="1"/>
    <col min="41" max="41" width="9.140625" style="3"/>
    <col min="42" max="42" width="6.42578125" style="3" hidden="1" customWidth="1"/>
    <col min="43" max="43" width="10.85546875" style="3" hidden="1" customWidth="1"/>
    <col min="44" max="44" width="7" style="3" hidden="1" customWidth="1"/>
    <col min="45" max="45" width="6.140625" style="3" hidden="1" customWidth="1"/>
    <col min="46" max="46" width="7" style="3" hidden="1" customWidth="1"/>
    <col min="47" max="47" width="6.5703125" style="3" hidden="1" customWidth="1"/>
    <col min="48" max="51" width="6" style="3" hidden="1" customWidth="1"/>
    <col min="52" max="52" width="8.85546875" style="3" hidden="1" customWidth="1"/>
    <col min="53" max="53" width="8" style="3" hidden="1" customWidth="1"/>
    <col min="54" max="54" width="7.7109375" style="3" hidden="1" customWidth="1"/>
    <col min="55" max="55" width="9" style="3" hidden="1" customWidth="1"/>
    <col min="56" max="56" width="7" style="3" hidden="1" customWidth="1"/>
    <col min="57" max="57" width="8.85546875" style="3" hidden="1" customWidth="1"/>
    <col min="58" max="58" width="10" style="3" hidden="1" customWidth="1"/>
    <col min="59" max="59" width="8" style="3" hidden="1" customWidth="1"/>
    <col min="60" max="60" width="9.28515625" style="3" hidden="1" customWidth="1"/>
    <col min="61" max="63" width="6" style="3" hidden="1" customWidth="1"/>
    <col min="64" max="64" width="7" style="3" hidden="1" customWidth="1"/>
    <col min="65" max="65" width="6" style="3" hidden="1" customWidth="1"/>
    <col min="66" max="66" width="6.7109375" style="3" hidden="1" customWidth="1"/>
    <col min="67" max="67" width="6" style="3" hidden="1" customWidth="1"/>
    <col min="68" max="68" width="6.7109375" style="3" hidden="1" customWidth="1"/>
    <col min="69" max="69" width="6" style="3" hidden="1" customWidth="1"/>
    <col min="70" max="70" width="6.5703125" style="3" hidden="1" customWidth="1"/>
    <col min="71" max="72" width="7" style="3" hidden="1" customWidth="1"/>
    <col min="73" max="16384" width="9.140625" style="3"/>
  </cols>
  <sheetData>
    <row r="1" spans="2:72" x14ac:dyDescent="0.25">
      <c r="B1" s="50" t="s">
        <v>87</v>
      </c>
      <c r="C1" s="50"/>
      <c r="D1" s="50"/>
      <c r="E1" s="50"/>
      <c r="F1" s="50"/>
      <c r="G1" s="50"/>
      <c r="H1" s="50"/>
      <c r="I1" s="50"/>
      <c r="L1" s="50" t="s">
        <v>88</v>
      </c>
      <c r="M1" s="50"/>
      <c r="N1" s="50"/>
      <c r="O1" s="50"/>
      <c r="P1" s="50"/>
      <c r="Q1" s="50"/>
      <c r="R1" s="50"/>
      <c r="S1" s="50"/>
      <c r="T1" s="8"/>
      <c r="U1" s="9"/>
      <c r="V1" s="49" t="s">
        <v>32</v>
      </c>
      <c r="W1" s="49" t="s">
        <v>31</v>
      </c>
      <c r="X1" s="49" t="s">
        <v>64</v>
      </c>
      <c r="Y1" s="49" t="s">
        <v>20</v>
      </c>
      <c r="Z1" s="49" t="s">
        <v>78</v>
      </c>
      <c r="AA1" s="49" t="s">
        <v>80</v>
      </c>
      <c r="AB1" s="49" t="str">
        <f>B1&amp;" Changes"</f>
        <v>Stripe Changes</v>
      </c>
      <c r="AC1" s="49"/>
      <c r="AD1" s="49"/>
      <c r="AE1" s="49"/>
      <c r="AF1" s="49"/>
      <c r="AG1" s="49"/>
      <c r="AH1" s="49" t="str">
        <f>L1&amp;" Changes"</f>
        <v>Mike Changes</v>
      </c>
      <c r="AI1" s="49"/>
      <c r="AJ1" s="49"/>
      <c r="AK1" s="49"/>
      <c r="AL1" s="49"/>
      <c r="AM1" s="49"/>
      <c r="AN1" s="8"/>
      <c r="AP1" s="34" t="s">
        <v>61</v>
      </c>
      <c r="AR1" s="48" t="str">
        <f>B1</f>
        <v>Stripe</v>
      </c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</row>
    <row r="2" spans="2:72" x14ac:dyDescent="0.25">
      <c r="B2" s="10"/>
      <c r="C2" s="11" t="s">
        <v>0</v>
      </c>
      <c r="D2" s="11" t="s">
        <v>1</v>
      </c>
      <c r="E2" s="11" t="s">
        <v>2</v>
      </c>
      <c r="L2" s="10"/>
      <c r="M2" s="11" t="s">
        <v>0</v>
      </c>
      <c r="N2" s="11" t="s">
        <v>1</v>
      </c>
      <c r="O2" s="11" t="s">
        <v>2</v>
      </c>
      <c r="T2" s="12"/>
      <c r="U2" s="13"/>
      <c r="V2" s="49"/>
      <c r="W2" s="49"/>
      <c r="X2" s="49"/>
      <c r="Y2" s="49"/>
      <c r="Z2" s="49"/>
      <c r="AA2" s="49"/>
      <c r="AB2" s="35" t="s">
        <v>76</v>
      </c>
      <c r="AC2" s="35" t="s">
        <v>77</v>
      </c>
      <c r="AD2" s="35" t="s">
        <v>2</v>
      </c>
      <c r="AE2" s="35" t="s">
        <v>21</v>
      </c>
      <c r="AF2" s="35" t="s">
        <v>33</v>
      </c>
      <c r="AG2" s="35" t="s">
        <v>82</v>
      </c>
      <c r="AH2" s="35" t="s">
        <v>76</v>
      </c>
      <c r="AI2" s="35" t="s">
        <v>77</v>
      </c>
      <c r="AJ2" s="35" t="s">
        <v>2</v>
      </c>
      <c r="AK2" s="35" t="s">
        <v>21</v>
      </c>
      <c r="AL2" s="35" t="s">
        <v>33</v>
      </c>
      <c r="AM2" s="35" t="s">
        <v>82</v>
      </c>
      <c r="AN2" s="12"/>
      <c r="AP2" s="3">
        <f>2</f>
        <v>2</v>
      </c>
      <c r="AR2" s="48" t="s">
        <v>58</v>
      </c>
      <c r="AS2" s="48"/>
      <c r="AT2" s="48"/>
      <c r="AU2" s="48" t="s">
        <v>60</v>
      </c>
      <c r="AV2" s="48"/>
      <c r="AW2" s="48"/>
      <c r="AX2" s="48"/>
      <c r="AY2" s="48"/>
      <c r="AZ2" s="48"/>
      <c r="BA2" s="48" t="s">
        <v>51</v>
      </c>
      <c r="BB2" s="48"/>
      <c r="BC2" s="48"/>
      <c r="BD2" s="48" t="s">
        <v>59</v>
      </c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</row>
    <row r="3" spans="2:72" x14ac:dyDescent="0.25">
      <c r="B3" s="14" t="s">
        <v>14</v>
      </c>
      <c r="C3" s="4">
        <v>250000</v>
      </c>
      <c r="D3" s="5">
        <v>100</v>
      </c>
      <c r="E3" s="5">
        <v>1962</v>
      </c>
      <c r="G3" s="47" t="s">
        <v>70</v>
      </c>
      <c r="H3" s="47"/>
      <c r="L3" s="14" t="s">
        <v>14</v>
      </c>
      <c r="M3" s="4">
        <v>440560</v>
      </c>
      <c r="N3" s="5">
        <v>150</v>
      </c>
      <c r="O3" s="5">
        <v>6000</v>
      </c>
      <c r="Q3" s="47" t="s">
        <v>70</v>
      </c>
      <c r="R3" s="47"/>
      <c r="T3" s="12"/>
      <c r="U3" s="13"/>
      <c r="V3" s="29">
        <v>0</v>
      </c>
      <c r="W3" s="29">
        <v>0</v>
      </c>
      <c r="X3" s="5" t="s">
        <v>136</v>
      </c>
      <c r="AB3" s="5">
        <v>114</v>
      </c>
      <c r="AC3" s="5">
        <v>0</v>
      </c>
      <c r="AD3" s="5">
        <v>1962</v>
      </c>
      <c r="AE3" s="5">
        <v>10</v>
      </c>
      <c r="AF3" s="5">
        <v>0</v>
      </c>
      <c r="AH3" s="5">
        <v>150</v>
      </c>
      <c r="AI3" s="5">
        <v>0</v>
      </c>
      <c r="AJ3" s="5">
        <v>6000</v>
      </c>
      <c r="AK3" s="5">
        <v>0</v>
      </c>
      <c r="AL3" s="5">
        <v>0</v>
      </c>
      <c r="AN3" s="12"/>
      <c r="AP3" s="3">
        <f t="shared" ref="AP3:AP66" si="0">AP2+1</f>
        <v>3</v>
      </c>
      <c r="AR3" s="3" t="s">
        <v>22</v>
      </c>
      <c r="AS3" s="3" t="s">
        <v>57</v>
      </c>
      <c r="AT3" s="3" t="s">
        <v>146</v>
      </c>
      <c r="AU3" s="3" t="s">
        <v>143</v>
      </c>
      <c r="AV3" s="3" t="s">
        <v>52</v>
      </c>
      <c r="AW3" s="3" t="s">
        <v>53</v>
      </c>
      <c r="AX3" s="3" t="s">
        <v>54</v>
      </c>
      <c r="AY3" s="3" t="s">
        <v>55</v>
      </c>
      <c r="AZ3" s="3" t="s">
        <v>56</v>
      </c>
      <c r="BA3" s="3" t="s">
        <v>142</v>
      </c>
      <c r="BB3" s="3" t="s">
        <v>141</v>
      </c>
      <c r="BC3" s="3" t="s">
        <v>140</v>
      </c>
      <c r="BD3" s="3" t="s">
        <v>50</v>
      </c>
      <c r="BE3" s="3" t="s">
        <v>48</v>
      </c>
      <c r="BF3" s="3" t="s">
        <v>49</v>
      </c>
      <c r="BG3" s="3" t="s">
        <v>46</v>
      </c>
      <c r="BH3" s="3" t="s">
        <v>47</v>
      </c>
      <c r="BI3" s="15" t="s">
        <v>34</v>
      </c>
      <c r="BJ3" s="3" t="s">
        <v>37</v>
      </c>
      <c r="BK3" s="3" t="s">
        <v>38</v>
      </c>
      <c r="BL3" s="3" t="s">
        <v>39</v>
      </c>
      <c r="BM3" s="3" t="s">
        <v>40</v>
      </c>
      <c r="BN3" s="3" t="s">
        <v>41</v>
      </c>
      <c r="BO3" s="3" t="s">
        <v>42</v>
      </c>
      <c r="BP3" s="3" t="s">
        <v>43</v>
      </c>
      <c r="BQ3" s="3" t="s">
        <v>44</v>
      </c>
      <c r="BR3" s="3" t="s">
        <v>45</v>
      </c>
      <c r="BS3" s="3" t="s">
        <v>138</v>
      </c>
      <c r="BT3" s="3" t="s">
        <v>139</v>
      </c>
    </row>
    <row r="4" spans="2:72" x14ac:dyDescent="0.25">
      <c r="B4" s="14" t="s">
        <v>29</v>
      </c>
      <c r="C4" s="6">
        <f>HLOOKUP(G4,AR3:BT9,3,FALSE)</f>
        <v>24</v>
      </c>
      <c r="D4" s="6">
        <v>1</v>
      </c>
      <c r="E4" s="6">
        <f>HLOOKUP(G4,AR3:BT9,7,FALSE)</f>
        <v>1</v>
      </c>
      <c r="G4" s="5" t="s">
        <v>54</v>
      </c>
      <c r="H4" s="5" t="s">
        <v>61</v>
      </c>
      <c r="L4" s="14" t="s">
        <v>29</v>
      </c>
      <c r="M4" s="6">
        <f>HLOOKUP(Q4,AR13:BT19,3,FALSE)</f>
        <v>100</v>
      </c>
      <c r="N4" s="6">
        <v>1</v>
      </c>
      <c r="O4" s="6">
        <f>HLOOKUP(Q4,AR13:BT19,7,FALSE)</f>
        <v>1</v>
      </c>
      <c r="Q4" s="5" t="s">
        <v>41</v>
      </c>
      <c r="R4" s="5" t="s">
        <v>61</v>
      </c>
      <c r="T4" s="8"/>
      <c r="U4" s="9"/>
      <c r="V4" s="29">
        <v>1</v>
      </c>
      <c r="W4" s="29">
        <v>1</v>
      </c>
      <c r="X4" s="5" t="s">
        <v>87</v>
      </c>
      <c r="Y4" s="5" t="s">
        <v>103</v>
      </c>
      <c r="Z4" s="5" t="s">
        <v>104</v>
      </c>
      <c r="AA4" s="5" t="s">
        <v>126</v>
      </c>
      <c r="AJ4" s="5">
        <f>-417+150</f>
        <v>-267</v>
      </c>
      <c r="AN4" s="8"/>
      <c r="AP4" s="3">
        <f t="shared" si="0"/>
        <v>4</v>
      </c>
      <c r="AS4" s="3" t="str">
        <f>H4</f>
        <v>KK *</v>
      </c>
    </row>
    <row r="5" spans="2:72" x14ac:dyDescent="0.25">
      <c r="B5" s="14" t="s">
        <v>17</v>
      </c>
      <c r="C5" s="5">
        <v>0</v>
      </c>
      <c r="D5" s="5">
        <v>0</v>
      </c>
      <c r="E5" s="5">
        <v>0</v>
      </c>
      <c r="G5" s="16">
        <f>HLOOKUP(G4,AR3:BT9,4,FALSE)</f>
        <v>1.24</v>
      </c>
      <c r="H5" s="14" t="s">
        <v>71</v>
      </c>
      <c r="L5" s="14" t="s">
        <v>17</v>
      </c>
      <c r="M5" s="5">
        <v>0</v>
      </c>
      <c r="N5" s="5">
        <v>0</v>
      </c>
      <c r="O5" s="5">
        <v>0</v>
      </c>
      <c r="Q5" s="16">
        <f>HLOOKUP(Q4,AR13:BT19,4,FALSE)</f>
        <v>1.53</v>
      </c>
      <c r="R5" s="14" t="s">
        <v>71</v>
      </c>
      <c r="T5" s="12"/>
      <c r="U5" s="13"/>
      <c r="V5" s="29"/>
      <c r="X5" s="5" t="s">
        <v>88</v>
      </c>
      <c r="Y5" s="5" t="s">
        <v>93</v>
      </c>
      <c r="AH5" s="5">
        <v>-30</v>
      </c>
      <c r="AI5" s="5">
        <v>30</v>
      </c>
      <c r="AN5" s="12"/>
      <c r="AP5" s="3">
        <f t="shared" si="0"/>
        <v>5</v>
      </c>
      <c r="AQ5" s="17" t="s">
        <v>0</v>
      </c>
      <c r="AR5" s="3">
        <v>1</v>
      </c>
      <c r="AS5" s="3">
        <f>IF(AS4="KK *",AR5*1, AR5*AS4)</f>
        <v>1</v>
      </c>
      <c r="AT5" s="3">
        <f>AR5*1000</f>
        <v>1000</v>
      </c>
      <c r="AU5" s="3">
        <f>AR5*10</f>
        <v>10</v>
      </c>
      <c r="AV5" s="3">
        <f>AR5*2</f>
        <v>2</v>
      </c>
      <c r="AW5" s="3">
        <f>AR5*6</f>
        <v>6</v>
      </c>
      <c r="AX5" s="3">
        <f>AR5*24</f>
        <v>24</v>
      </c>
      <c r="AY5" s="3">
        <f>AR5*120</f>
        <v>120</v>
      </c>
      <c r="AZ5" s="3">
        <f>AR5*1020</f>
        <v>1020</v>
      </c>
      <c r="BA5" s="3">
        <f>AR5*10</f>
        <v>10</v>
      </c>
      <c r="BB5" s="3">
        <f>AR5*1010</f>
        <v>1010</v>
      </c>
      <c r="BC5" s="3">
        <f>AR5*1020</f>
        <v>1020</v>
      </c>
      <c r="BD5" s="3">
        <f>AR5*2</f>
        <v>2</v>
      </c>
      <c r="BE5" s="3">
        <f>AR5*10</f>
        <v>10</v>
      </c>
      <c r="BF5" s="3">
        <f>BD5*BE5</f>
        <v>20</v>
      </c>
      <c r="BG5" s="3">
        <f>AR5*10</f>
        <v>10</v>
      </c>
      <c r="BH5" s="3">
        <f>BD5*BG5</f>
        <v>20</v>
      </c>
      <c r="BI5" s="3">
        <f>AR5*25</f>
        <v>25</v>
      </c>
      <c r="BJ5" s="3">
        <f>BD5*BI5</f>
        <v>50</v>
      </c>
      <c r="BK5" s="3">
        <f>BI5*2</f>
        <v>50</v>
      </c>
      <c r="BL5" s="3">
        <f>BJ5*BD5</f>
        <v>100</v>
      </c>
      <c r="BM5" s="3">
        <f>AR5*50</f>
        <v>50</v>
      </c>
      <c r="BN5" s="3">
        <f>BD5*BM5</f>
        <v>100</v>
      </c>
      <c r="BO5" s="3">
        <f>AR5*200</f>
        <v>200</v>
      </c>
      <c r="BP5" s="3">
        <f>BD5*BO5</f>
        <v>400</v>
      </c>
      <c r="BQ5" s="3">
        <f>AR5*250</f>
        <v>250</v>
      </c>
      <c r="BR5" s="3">
        <f>BD5*BQ5</f>
        <v>500</v>
      </c>
      <c r="BS5" s="3">
        <f>AR5*1000</f>
        <v>1000</v>
      </c>
      <c r="BT5" s="3">
        <f>AR5*1025</f>
        <v>1025</v>
      </c>
    </row>
    <row r="6" spans="2:72" x14ac:dyDescent="0.25">
      <c r="B6" s="18" t="s">
        <v>15</v>
      </c>
      <c r="C6" s="33">
        <f>C3*C4+C5</f>
        <v>6000000</v>
      </c>
      <c r="D6" s="33">
        <f>D3*D4+D5</f>
        <v>100</v>
      </c>
      <c r="E6" s="33">
        <f>E3*E4+E5</f>
        <v>1962</v>
      </c>
      <c r="L6" s="18" t="s">
        <v>15</v>
      </c>
      <c r="M6" s="33">
        <f>M3*M4+M5</f>
        <v>44056000</v>
      </c>
      <c r="N6" s="33">
        <f>N3*N4+N5</f>
        <v>150</v>
      </c>
      <c r="O6" s="33">
        <f>O3*O4+O5</f>
        <v>6000</v>
      </c>
      <c r="T6" s="12"/>
      <c r="U6" s="13"/>
      <c r="V6" s="29"/>
      <c r="W6" s="5">
        <v>2</v>
      </c>
      <c r="X6" s="5" t="s">
        <v>87</v>
      </c>
      <c r="Y6" s="5" t="s">
        <v>105</v>
      </c>
      <c r="Z6" s="5" t="s">
        <v>79</v>
      </c>
      <c r="AA6" s="5" t="s">
        <v>127</v>
      </c>
      <c r="AJ6" s="5">
        <f>-365+150</f>
        <v>-215</v>
      </c>
      <c r="AN6" s="12"/>
      <c r="AP6" s="3">
        <f t="shared" si="0"/>
        <v>6</v>
      </c>
      <c r="AQ6" s="17" t="s">
        <v>62</v>
      </c>
      <c r="AR6" s="19">
        <v>1</v>
      </c>
      <c r="AS6" s="19">
        <f>IF(AS4="KK *",AR6*1,AR6*AS4/100+1)</f>
        <v>1</v>
      </c>
      <c r="AT6" s="19">
        <f>AR6*11</f>
        <v>11</v>
      </c>
      <c r="AU6" s="19">
        <f>AR6*1.1</f>
        <v>1.1000000000000001</v>
      </c>
      <c r="AV6" s="19">
        <f>AR6*1.02</f>
        <v>1.02</v>
      </c>
      <c r="AW6" s="19">
        <f>AR6*1.06</f>
        <v>1.06</v>
      </c>
      <c r="AX6" s="19">
        <f>AR6*1.24</f>
        <v>1.24</v>
      </c>
      <c r="AY6" s="19">
        <f>AR6*2.2</f>
        <v>2.2000000000000002</v>
      </c>
      <c r="AZ6" s="19">
        <f>AR6*11.2</f>
        <v>11.2</v>
      </c>
      <c r="BA6" s="19">
        <f>AR6*1.1</f>
        <v>1.1000000000000001</v>
      </c>
      <c r="BB6" s="19">
        <f>AR6*11.1</f>
        <v>11.1</v>
      </c>
      <c r="BC6" s="19">
        <f>AR6*11.2</f>
        <v>11.2</v>
      </c>
      <c r="BD6" s="19">
        <f>AR6*1.02</f>
        <v>1.02</v>
      </c>
      <c r="BE6" s="19">
        <f>AR6*1.1</f>
        <v>1.1000000000000001</v>
      </c>
      <c r="BF6" s="19">
        <f t="shared" ref="BF6:BF8" si="1">BD6*BE6</f>
        <v>1.1220000000000001</v>
      </c>
      <c r="BG6" s="19">
        <f>AR6*1.1</f>
        <v>1.1000000000000001</v>
      </c>
      <c r="BH6" s="19">
        <f t="shared" ref="BH6:BH9" si="2">BD6*BG6</f>
        <v>1.1220000000000001</v>
      </c>
      <c r="BI6" s="19">
        <f>AR6*1.25</f>
        <v>1.25</v>
      </c>
      <c r="BJ6" s="19">
        <f t="shared" ref="BJ6:BJ9" si="3">BD6*BI6</f>
        <v>1.2749999999999999</v>
      </c>
      <c r="BK6" s="19">
        <f>BI6*1.02</f>
        <v>1.2749999999999999</v>
      </c>
      <c r="BL6" s="19">
        <f t="shared" ref="BL6:BL9" si="4">BJ6*BD6</f>
        <v>1.3005</v>
      </c>
      <c r="BM6" s="19">
        <f>AR6*1.5</f>
        <v>1.5</v>
      </c>
      <c r="BN6" s="19">
        <f t="shared" ref="BN6:BN9" si="5">BD6*BM6</f>
        <v>1.53</v>
      </c>
      <c r="BO6" s="19">
        <f>AR6*3</f>
        <v>3</v>
      </c>
      <c r="BP6" s="19">
        <f t="shared" ref="BP6:BP9" si="6">BD6*BO6</f>
        <v>3.06</v>
      </c>
      <c r="BQ6" s="19">
        <f>AR6*3.5</f>
        <v>3.5</v>
      </c>
      <c r="BR6" s="19">
        <f>BD6*BQ6</f>
        <v>3.5700000000000003</v>
      </c>
      <c r="BS6" s="19">
        <f>AR6*11</f>
        <v>11</v>
      </c>
      <c r="BT6" s="19">
        <f>AR6*11.25</f>
        <v>11.25</v>
      </c>
    </row>
    <row r="7" spans="2:72" x14ac:dyDescent="0.25">
      <c r="C7" s="34"/>
      <c r="M7" s="34"/>
      <c r="T7" s="12"/>
      <c r="U7" s="13"/>
      <c r="V7" s="29"/>
      <c r="X7" s="5" t="s">
        <v>88</v>
      </c>
      <c r="Y7" s="5" t="s">
        <v>125</v>
      </c>
      <c r="AH7" s="5">
        <f>(120*0.02)+((120+120*0.02)*0.5)</f>
        <v>63.6</v>
      </c>
      <c r="AI7" s="5">
        <f>(30*0.02)+((30+30*0.02)*0.5)</f>
        <v>15.9</v>
      </c>
      <c r="AN7" s="12"/>
      <c r="AP7" s="3">
        <f t="shared" si="0"/>
        <v>7</v>
      </c>
      <c r="AQ7" s="17" t="s">
        <v>26</v>
      </c>
      <c r="AR7" s="20">
        <v>1</v>
      </c>
      <c r="AS7" s="20">
        <f>IF(AS4="KK *",AR7*1,AR7*AS4/10+1)</f>
        <v>1</v>
      </c>
      <c r="AT7" s="20">
        <f>AR7*101</f>
        <v>101</v>
      </c>
      <c r="AU7" s="20">
        <f>AR7*2</f>
        <v>2</v>
      </c>
      <c r="AV7" s="20">
        <f>AR7*1.2</f>
        <v>1.2</v>
      </c>
      <c r="AW7" s="20">
        <f>AR7*1.6</f>
        <v>1.6</v>
      </c>
      <c r="AX7" s="20">
        <f>AR7*3.4</f>
        <v>3.4</v>
      </c>
      <c r="AY7" s="20">
        <f>AR7*13</f>
        <v>13</v>
      </c>
      <c r="AZ7" s="20">
        <f>AR7*103</f>
        <v>103</v>
      </c>
      <c r="BA7" s="20">
        <f>AR7*3</f>
        <v>3</v>
      </c>
      <c r="BB7" s="20">
        <f>AR7*102</f>
        <v>102</v>
      </c>
      <c r="BC7" s="20">
        <f>AR7*103</f>
        <v>103</v>
      </c>
      <c r="BD7" s="20">
        <f>AR7*1.2</f>
        <v>1.2</v>
      </c>
      <c r="BE7" s="20">
        <f>AR7*3</f>
        <v>3</v>
      </c>
      <c r="BF7" s="20">
        <f t="shared" si="1"/>
        <v>3.5999999999999996</v>
      </c>
      <c r="BG7" s="20">
        <f>AR7*3</f>
        <v>3</v>
      </c>
      <c r="BH7" s="20">
        <f t="shared" si="2"/>
        <v>3.5999999999999996</v>
      </c>
      <c r="BI7" s="20">
        <f>AR7*3.5</f>
        <v>3.5</v>
      </c>
      <c r="BJ7" s="20">
        <f t="shared" si="3"/>
        <v>4.2</v>
      </c>
      <c r="BK7" s="20">
        <f>BI7*2</f>
        <v>7</v>
      </c>
      <c r="BL7" s="20">
        <f t="shared" si="4"/>
        <v>5.04</v>
      </c>
      <c r="BM7" s="20">
        <f>AR7*6</f>
        <v>6</v>
      </c>
      <c r="BN7" s="20">
        <f t="shared" si="5"/>
        <v>7.1999999999999993</v>
      </c>
      <c r="BO7" s="20">
        <f>AR7*21</f>
        <v>21</v>
      </c>
      <c r="BP7" s="20">
        <f t="shared" si="6"/>
        <v>25.2</v>
      </c>
      <c r="BQ7" s="20">
        <f>AR7*26</f>
        <v>26</v>
      </c>
      <c r="BR7" s="20">
        <f>BD7*BQ7</f>
        <v>31.2</v>
      </c>
      <c r="BS7" s="20">
        <f>AR7*101</f>
        <v>101</v>
      </c>
      <c r="BT7" s="20">
        <f>AR7*103.5</f>
        <v>103.5</v>
      </c>
    </row>
    <row r="8" spans="2:72" x14ac:dyDescent="0.25">
      <c r="B8" s="18" t="s">
        <v>72</v>
      </c>
      <c r="C8" s="33" t="s">
        <v>5</v>
      </c>
      <c r="D8" s="33" t="s">
        <v>6</v>
      </c>
      <c r="E8" s="33" t="s">
        <v>7</v>
      </c>
      <c r="F8" s="33" t="s">
        <v>8</v>
      </c>
      <c r="H8" s="47" t="s">
        <v>63</v>
      </c>
      <c r="I8" s="47"/>
      <c r="L8" s="18" t="s">
        <v>72</v>
      </c>
      <c r="M8" s="33" t="s">
        <v>5</v>
      </c>
      <c r="N8" s="33" t="s">
        <v>6</v>
      </c>
      <c r="O8" s="33" t="s">
        <v>7</v>
      </c>
      <c r="P8" s="33" t="s">
        <v>8</v>
      </c>
      <c r="R8" s="47" t="s">
        <v>63</v>
      </c>
      <c r="S8" s="47"/>
      <c r="T8" s="8"/>
      <c r="U8" s="9"/>
      <c r="V8" s="29"/>
      <c r="Y8" s="5" t="s">
        <v>93</v>
      </c>
      <c r="AH8" s="5">
        <f>-50-25</f>
        <v>-75</v>
      </c>
      <c r="AI8" s="5">
        <v>50</v>
      </c>
      <c r="AN8" s="8"/>
      <c r="AP8" s="3">
        <f t="shared" si="0"/>
        <v>8</v>
      </c>
      <c r="AQ8" s="17" t="s">
        <v>27</v>
      </c>
      <c r="AR8" s="20">
        <v>1</v>
      </c>
      <c r="AS8" s="20">
        <f>IF(AS4="KK *",AR8*1,AR8*AS4/10+1)</f>
        <v>1</v>
      </c>
      <c r="AT8" s="20">
        <f>AR8*101</f>
        <v>101</v>
      </c>
      <c r="AU8" s="20">
        <f>AR8*2</f>
        <v>2</v>
      </c>
      <c r="AV8" s="20">
        <f>AR8*1.2</f>
        <v>1.2</v>
      </c>
      <c r="AW8" s="20">
        <f>AR8*1.6</f>
        <v>1.6</v>
      </c>
      <c r="AX8" s="20">
        <f>AR8*3.4</f>
        <v>3.4</v>
      </c>
      <c r="AY8" s="20">
        <f>AR8*13</f>
        <v>13</v>
      </c>
      <c r="AZ8" s="20">
        <f>AR8*103</f>
        <v>103</v>
      </c>
      <c r="BA8" s="20">
        <f>AR8*1.5</f>
        <v>1.5</v>
      </c>
      <c r="BB8" s="20">
        <f>AR8*102</f>
        <v>102</v>
      </c>
      <c r="BC8" s="20">
        <f>AR8*102.5</f>
        <v>102.5</v>
      </c>
      <c r="BD8" s="20">
        <f>AR8*1.2</f>
        <v>1.2</v>
      </c>
      <c r="BE8" s="20">
        <f>AR8*1.5</f>
        <v>1.5</v>
      </c>
      <c r="BF8" s="20">
        <f t="shared" si="1"/>
        <v>1.7999999999999998</v>
      </c>
      <c r="BG8" s="20">
        <f>AR8*3</f>
        <v>3</v>
      </c>
      <c r="BH8" s="20">
        <f t="shared" si="2"/>
        <v>3.5999999999999996</v>
      </c>
      <c r="BI8" s="20">
        <f>AR8*3.5</f>
        <v>3.5</v>
      </c>
      <c r="BJ8" s="20">
        <f t="shared" si="3"/>
        <v>4.2</v>
      </c>
      <c r="BK8" s="20">
        <f>BI8/2</f>
        <v>1.75</v>
      </c>
      <c r="BL8" s="20">
        <f t="shared" si="4"/>
        <v>5.04</v>
      </c>
      <c r="BM8" s="20">
        <f>AR8*6</f>
        <v>6</v>
      </c>
      <c r="BN8" s="20">
        <f t="shared" si="5"/>
        <v>7.1999999999999993</v>
      </c>
      <c r="BO8" s="20">
        <f>AR8*21</f>
        <v>21</v>
      </c>
      <c r="BP8" s="20">
        <f t="shared" si="6"/>
        <v>25.2</v>
      </c>
      <c r="BQ8" s="20">
        <f>AR8*26</f>
        <v>26</v>
      </c>
      <c r="BR8" s="20">
        <f>BD8*BQ8</f>
        <v>31.2</v>
      </c>
      <c r="BS8" s="20">
        <f>AR8*101</f>
        <v>101</v>
      </c>
      <c r="BT8" s="20">
        <f>AR8*103.5</f>
        <v>103.5</v>
      </c>
    </row>
    <row r="9" spans="2:72" x14ac:dyDescent="0.25">
      <c r="B9" s="14" t="s">
        <v>14</v>
      </c>
      <c r="C9" s="5">
        <v>10</v>
      </c>
      <c r="D9" s="5">
        <v>10</v>
      </c>
      <c r="E9" s="5">
        <v>14</v>
      </c>
      <c r="F9" s="5">
        <v>10</v>
      </c>
      <c r="H9" s="14" t="s">
        <v>24</v>
      </c>
      <c r="I9" s="5">
        <v>0</v>
      </c>
      <c r="L9" s="14" t="s">
        <v>14</v>
      </c>
      <c r="M9" s="5">
        <v>5</v>
      </c>
      <c r="N9" s="5">
        <v>15</v>
      </c>
      <c r="O9" s="5">
        <v>16</v>
      </c>
      <c r="P9" s="5">
        <v>10</v>
      </c>
      <c r="R9" s="14" t="s">
        <v>24</v>
      </c>
      <c r="S9" s="5">
        <v>0</v>
      </c>
      <c r="T9" s="12"/>
      <c r="U9" s="13"/>
      <c r="V9" s="29"/>
      <c r="W9" s="5">
        <v>3</v>
      </c>
      <c r="X9" s="5" t="s">
        <v>87</v>
      </c>
      <c r="Y9" s="5" t="s">
        <v>106</v>
      </c>
      <c r="AB9" s="5">
        <f>(114*0.24)</f>
        <v>27.36</v>
      </c>
      <c r="AN9" s="12"/>
      <c r="AP9" s="3">
        <f t="shared" si="0"/>
        <v>9</v>
      </c>
      <c r="AQ9" s="17" t="s">
        <v>2</v>
      </c>
      <c r="AR9" s="20">
        <v>1</v>
      </c>
      <c r="AS9" s="20">
        <f>IF(AS4="KK *",AR9*1,AR9*1)</f>
        <v>1</v>
      </c>
      <c r="AT9" s="20">
        <f>AR9*1</f>
        <v>1</v>
      </c>
      <c r="AU9" s="20">
        <f>AR9*2</f>
        <v>2</v>
      </c>
      <c r="AV9" s="20">
        <f>AR9*1</f>
        <v>1</v>
      </c>
      <c r="AW9" s="20">
        <f>AR9*1</f>
        <v>1</v>
      </c>
      <c r="AX9" s="20">
        <f>AR9*1</f>
        <v>1</v>
      </c>
      <c r="AY9" s="20">
        <f>AR9*1</f>
        <v>1</v>
      </c>
      <c r="AZ9" s="20">
        <f>AR9*1</f>
        <v>1</v>
      </c>
      <c r="BA9" s="20">
        <f>AR9*3</f>
        <v>3</v>
      </c>
      <c r="BB9" s="20">
        <f>AR9*1</f>
        <v>1</v>
      </c>
      <c r="BC9" s="20">
        <f>AR9*3</f>
        <v>3</v>
      </c>
      <c r="BD9" s="20">
        <f>AR9*1</f>
        <v>1</v>
      </c>
      <c r="BE9" s="20">
        <f>AR9*3</f>
        <v>3</v>
      </c>
      <c r="BF9" s="20">
        <f>BD9*BE9</f>
        <v>3</v>
      </c>
      <c r="BG9" s="20">
        <f>AR9*3</f>
        <v>3</v>
      </c>
      <c r="BH9" s="20">
        <f t="shared" si="2"/>
        <v>3</v>
      </c>
      <c r="BI9" s="20">
        <f>AR9*1</f>
        <v>1</v>
      </c>
      <c r="BJ9" s="20">
        <f t="shared" si="3"/>
        <v>1</v>
      </c>
      <c r="BK9" s="20">
        <f>BI9*1</f>
        <v>1</v>
      </c>
      <c r="BL9" s="20">
        <f t="shared" si="4"/>
        <v>1</v>
      </c>
      <c r="BM9" s="20">
        <f>AR9*1</f>
        <v>1</v>
      </c>
      <c r="BN9" s="20">
        <f t="shared" si="5"/>
        <v>1</v>
      </c>
      <c r="BO9" s="20">
        <f>AR9*1</f>
        <v>1</v>
      </c>
      <c r="BP9" s="20">
        <f t="shared" si="6"/>
        <v>1</v>
      </c>
      <c r="BQ9" s="20">
        <f>AR9*1</f>
        <v>1</v>
      </c>
      <c r="BR9" s="20">
        <f>BD9*BQ9</f>
        <v>1</v>
      </c>
      <c r="BS9" s="20">
        <f>AR9*1</f>
        <v>1</v>
      </c>
      <c r="BT9" s="20">
        <f>AR9*1</f>
        <v>1</v>
      </c>
    </row>
    <row r="10" spans="2:72" x14ac:dyDescent="0.25">
      <c r="B10" s="14" t="s">
        <v>29</v>
      </c>
      <c r="C10" s="21">
        <v>1</v>
      </c>
      <c r="D10" s="21">
        <f>HLOOKUP(G4,AR3:BT9,5,FALSE)</f>
        <v>3.4</v>
      </c>
      <c r="E10" s="21">
        <f>HLOOKUP(G4,AR3:BT9,6,FALSE)</f>
        <v>3.4</v>
      </c>
      <c r="F10" s="21">
        <v>1</v>
      </c>
      <c r="H10" s="14" t="s">
        <v>25</v>
      </c>
      <c r="I10" s="5">
        <v>0</v>
      </c>
      <c r="L10" s="14" t="s">
        <v>29</v>
      </c>
      <c r="M10" s="21">
        <v>1</v>
      </c>
      <c r="N10" s="21">
        <f>HLOOKUP(Q4,AR13:BT19,5,FALSE)</f>
        <v>7.1999999999999993</v>
      </c>
      <c r="O10" s="21">
        <f>HLOOKUP(Q4,AR13:BT19,6,FALSE)</f>
        <v>7.1999999999999993</v>
      </c>
      <c r="P10" s="21">
        <v>1</v>
      </c>
      <c r="R10" s="14" t="s">
        <v>25</v>
      </c>
      <c r="S10" s="5">
        <v>0</v>
      </c>
      <c r="T10" s="22"/>
      <c r="U10" s="23"/>
      <c r="V10" s="29"/>
      <c r="Y10" s="5" t="s">
        <v>93</v>
      </c>
      <c r="AB10" s="5">
        <v>-30</v>
      </c>
      <c r="AC10" s="5">
        <v>30</v>
      </c>
      <c r="AN10" s="22"/>
      <c r="AP10" s="3">
        <f t="shared" si="0"/>
        <v>10</v>
      </c>
    </row>
    <row r="11" spans="2:72" x14ac:dyDescent="0.25">
      <c r="B11" s="14" t="s">
        <v>30</v>
      </c>
      <c r="C11" s="6">
        <v>0</v>
      </c>
      <c r="D11" s="6">
        <f>I9</f>
        <v>0</v>
      </c>
      <c r="E11" s="6">
        <f>I10</f>
        <v>0</v>
      </c>
      <c r="F11" s="6">
        <f>I11*500</f>
        <v>500</v>
      </c>
      <c r="H11" s="14" t="s">
        <v>28</v>
      </c>
      <c r="I11" s="5">
        <v>1</v>
      </c>
      <c r="L11" s="14" t="s">
        <v>30</v>
      </c>
      <c r="M11" s="6">
        <v>0</v>
      </c>
      <c r="N11" s="6">
        <f>S9</f>
        <v>0</v>
      </c>
      <c r="O11" s="6">
        <f>S10</f>
        <v>0</v>
      </c>
      <c r="P11" s="6">
        <f>S11*500</f>
        <v>500</v>
      </c>
      <c r="R11" s="14" t="s">
        <v>28</v>
      </c>
      <c r="S11" s="5">
        <v>1</v>
      </c>
      <c r="T11" s="12"/>
      <c r="U11" s="13"/>
      <c r="X11" s="5" t="s">
        <v>88</v>
      </c>
      <c r="Y11" s="5" t="s">
        <v>115</v>
      </c>
      <c r="Z11" s="5" t="s">
        <v>79</v>
      </c>
      <c r="AA11" s="5" t="s">
        <v>109</v>
      </c>
      <c r="AH11" s="5">
        <v>-25</v>
      </c>
      <c r="AI11" s="5">
        <v>-30</v>
      </c>
      <c r="AJ11" s="5">
        <f>-230+150</f>
        <v>-80</v>
      </c>
      <c r="AN11" s="12"/>
      <c r="AP11" s="3">
        <f t="shared" si="0"/>
        <v>11</v>
      </c>
      <c r="AR11" s="48" t="str">
        <f>L1</f>
        <v>Mike</v>
      </c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</row>
    <row r="12" spans="2:72" x14ac:dyDescent="0.25">
      <c r="B12" s="18" t="s">
        <v>15</v>
      </c>
      <c r="C12" s="33">
        <f>C9*C10+C11</f>
        <v>10</v>
      </c>
      <c r="D12" s="33">
        <f>D9*D10+D11</f>
        <v>34</v>
      </c>
      <c r="E12" s="37">
        <f>E9*E10+E11</f>
        <v>47.6</v>
      </c>
      <c r="F12" s="41">
        <f>IF(F11&gt;0,F11,F9*F10)</f>
        <v>500</v>
      </c>
      <c r="L12" s="18" t="s">
        <v>15</v>
      </c>
      <c r="M12" s="33">
        <f>M9*M10+M11</f>
        <v>5</v>
      </c>
      <c r="N12" s="33">
        <f>N9*N10+N11</f>
        <v>107.99999999999999</v>
      </c>
      <c r="O12" s="37">
        <f>O9*O10+O11</f>
        <v>115.19999999999999</v>
      </c>
      <c r="P12" s="33">
        <f>IF(P11&gt;0,P11,P9*P10)</f>
        <v>500</v>
      </c>
      <c r="T12" s="8"/>
      <c r="U12" s="9"/>
      <c r="AA12" s="5" t="s">
        <v>116</v>
      </c>
      <c r="AD12" s="5">
        <f>-790+100</f>
        <v>-690</v>
      </c>
      <c r="AG12" s="5">
        <v>6</v>
      </c>
      <c r="AN12" s="8"/>
      <c r="AP12" s="3">
        <f t="shared" si="0"/>
        <v>12</v>
      </c>
      <c r="AR12" s="48" t="s">
        <v>58</v>
      </c>
      <c r="AS12" s="48"/>
      <c r="AT12" s="48"/>
      <c r="AU12" s="48" t="s">
        <v>60</v>
      </c>
      <c r="AV12" s="48"/>
      <c r="AW12" s="48"/>
      <c r="AX12" s="48"/>
      <c r="AY12" s="48"/>
      <c r="AZ12" s="48"/>
      <c r="BA12" s="48" t="s">
        <v>51</v>
      </c>
      <c r="BB12" s="48"/>
      <c r="BC12" s="48"/>
      <c r="BD12" s="48" t="s">
        <v>59</v>
      </c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</row>
    <row r="13" spans="2:72" x14ac:dyDescent="0.25">
      <c r="W13" s="5">
        <v>4</v>
      </c>
      <c r="X13" s="5" t="s">
        <v>87</v>
      </c>
      <c r="Y13" s="5" t="s">
        <v>93</v>
      </c>
      <c r="AB13" s="5">
        <v>-30</v>
      </c>
      <c r="AC13" s="5">
        <v>30</v>
      </c>
      <c r="AP13" s="3">
        <f t="shared" si="0"/>
        <v>13</v>
      </c>
      <c r="AR13" s="3" t="s">
        <v>22</v>
      </c>
      <c r="AS13" s="3" t="s">
        <v>57</v>
      </c>
      <c r="AT13" s="3" t="s">
        <v>146</v>
      </c>
      <c r="AU13" s="3" t="s">
        <v>143</v>
      </c>
      <c r="AV13" s="3" t="s">
        <v>52</v>
      </c>
      <c r="AW13" s="3" t="s">
        <v>53</v>
      </c>
      <c r="AX13" s="3" t="s">
        <v>54</v>
      </c>
      <c r="AY13" s="3" t="s">
        <v>55</v>
      </c>
      <c r="AZ13" s="3" t="s">
        <v>56</v>
      </c>
      <c r="BA13" s="3" t="s">
        <v>142</v>
      </c>
      <c r="BB13" s="3" t="s">
        <v>141</v>
      </c>
      <c r="BC13" s="3" t="s">
        <v>140</v>
      </c>
      <c r="BD13" s="3" t="s">
        <v>50</v>
      </c>
      <c r="BE13" s="3" t="s">
        <v>48</v>
      </c>
      <c r="BF13" s="3" t="s">
        <v>49</v>
      </c>
      <c r="BG13" s="3" t="s">
        <v>46</v>
      </c>
      <c r="BH13" s="3" t="s">
        <v>47</v>
      </c>
      <c r="BI13" s="15" t="s">
        <v>34</v>
      </c>
      <c r="BJ13" s="3" t="s">
        <v>37</v>
      </c>
      <c r="BK13" s="3" t="s">
        <v>38</v>
      </c>
      <c r="BL13" s="3" t="s">
        <v>39</v>
      </c>
      <c r="BM13" s="3" t="s">
        <v>40</v>
      </c>
      <c r="BN13" s="3" t="s">
        <v>41</v>
      </c>
      <c r="BO13" s="3" t="s">
        <v>42</v>
      </c>
      <c r="BP13" s="3" t="s">
        <v>43</v>
      </c>
      <c r="BQ13" s="3" t="s">
        <v>44</v>
      </c>
      <c r="BR13" s="3" t="s">
        <v>45</v>
      </c>
      <c r="BS13" s="3" t="s">
        <v>138</v>
      </c>
      <c r="BT13" s="3" t="s">
        <v>139</v>
      </c>
    </row>
    <row r="14" spans="2:72" x14ac:dyDescent="0.25">
      <c r="B14" s="18" t="s">
        <v>73</v>
      </c>
      <c r="C14" s="33" t="s">
        <v>9</v>
      </c>
      <c r="D14" s="33" t="s">
        <v>10</v>
      </c>
      <c r="E14" s="33" t="s">
        <v>11</v>
      </c>
      <c r="F14" s="33" t="s">
        <v>12</v>
      </c>
      <c r="G14" s="33" t="s">
        <v>3</v>
      </c>
      <c r="H14" s="33" t="s">
        <v>4</v>
      </c>
      <c r="L14" s="18" t="s">
        <v>73</v>
      </c>
      <c r="M14" s="33" t="s">
        <v>9</v>
      </c>
      <c r="N14" s="33" t="s">
        <v>10</v>
      </c>
      <c r="O14" s="33" t="s">
        <v>11</v>
      </c>
      <c r="P14" s="33" t="s">
        <v>12</v>
      </c>
      <c r="Q14" s="33" t="s">
        <v>3</v>
      </c>
      <c r="R14" s="33" t="s">
        <v>4</v>
      </c>
      <c r="X14" s="5" t="s">
        <v>88</v>
      </c>
      <c r="Y14" s="5" t="s">
        <v>131</v>
      </c>
      <c r="Z14" s="5" t="s">
        <v>145</v>
      </c>
      <c r="AA14" s="5" t="s">
        <v>148</v>
      </c>
      <c r="AC14" s="5">
        <v>-2</v>
      </c>
      <c r="AH14" s="5">
        <f>-25</f>
        <v>-25</v>
      </c>
      <c r="AI14" s="5">
        <v>-2</v>
      </c>
      <c r="AP14" s="3">
        <f t="shared" si="0"/>
        <v>14</v>
      </c>
      <c r="AS14" s="3" t="str">
        <f>R4</f>
        <v>KK *</v>
      </c>
    </row>
    <row r="15" spans="2:72" x14ac:dyDescent="0.25">
      <c r="B15" s="14" t="s">
        <v>14</v>
      </c>
      <c r="C15" s="5">
        <v>50</v>
      </c>
      <c r="D15" s="5">
        <v>100</v>
      </c>
      <c r="E15" s="5">
        <v>77</v>
      </c>
      <c r="F15" s="5">
        <v>100</v>
      </c>
      <c r="G15" s="5">
        <v>90</v>
      </c>
      <c r="H15" s="5">
        <v>90</v>
      </c>
      <c r="L15" s="14" t="s">
        <v>14</v>
      </c>
      <c r="M15" s="5">
        <v>135</v>
      </c>
      <c r="N15" s="5">
        <v>160</v>
      </c>
      <c r="O15" s="5">
        <v>0</v>
      </c>
      <c r="P15" s="5">
        <v>134</v>
      </c>
      <c r="Q15" s="5">
        <v>100</v>
      </c>
      <c r="R15" s="5">
        <v>50</v>
      </c>
      <c r="X15" s="5" t="s">
        <v>97</v>
      </c>
      <c r="AB15" s="5">
        <v>14</v>
      </c>
      <c r="AD15" s="5">
        <v>34</v>
      </c>
      <c r="AH15" s="5">
        <v>16</v>
      </c>
      <c r="AJ15" s="5">
        <v>108</v>
      </c>
      <c r="AP15" s="3">
        <f t="shared" si="0"/>
        <v>15</v>
      </c>
      <c r="AQ15" s="17" t="s">
        <v>0</v>
      </c>
      <c r="AR15" s="3">
        <v>1</v>
      </c>
      <c r="AS15" s="3">
        <f>IF(AS14="KK *",AR15*1, AR15*AS14)</f>
        <v>1</v>
      </c>
      <c r="AT15" s="3">
        <f>AR15*1000</f>
        <v>1000</v>
      </c>
      <c r="AU15" s="3">
        <f>AR15*10</f>
        <v>10</v>
      </c>
      <c r="AV15" s="3">
        <f>AR15*2</f>
        <v>2</v>
      </c>
      <c r="AW15" s="3">
        <f>AR15*6</f>
        <v>6</v>
      </c>
      <c r="AX15" s="3">
        <f>AR15*24</f>
        <v>24</v>
      </c>
      <c r="AY15" s="3">
        <f>AR15*120</f>
        <v>120</v>
      </c>
      <c r="AZ15" s="3">
        <f>AR15*1020</f>
        <v>1020</v>
      </c>
      <c r="BA15" s="3">
        <f>AR15*10</f>
        <v>10</v>
      </c>
      <c r="BB15" s="3">
        <f>AR15*1010</f>
        <v>1010</v>
      </c>
      <c r="BC15" s="3">
        <f>AR15*1020</f>
        <v>1020</v>
      </c>
      <c r="BD15" s="3">
        <f>AR15*2</f>
        <v>2</v>
      </c>
      <c r="BE15" s="3">
        <f>AR15*10</f>
        <v>10</v>
      </c>
      <c r="BF15" s="3">
        <f>BD15*BE15</f>
        <v>20</v>
      </c>
      <c r="BG15" s="3">
        <f>AR15*10</f>
        <v>10</v>
      </c>
      <c r="BH15" s="3">
        <f>BD15*BG15</f>
        <v>20</v>
      </c>
      <c r="BI15" s="3">
        <f>AR15*25</f>
        <v>25</v>
      </c>
      <c r="BJ15" s="3">
        <f>BD15*BI15</f>
        <v>50</v>
      </c>
      <c r="BK15" s="3">
        <f>BI15*2</f>
        <v>50</v>
      </c>
      <c r="BL15" s="3">
        <f>BJ15*BD15</f>
        <v>100</v>
      </c>
      <c r="BM15" s="3">
        <f>AR15*50</f>
        <v>50</v>
      </c>
      <c r="BN15" s="3">
        <f>BD15*BM15</f>
        <v>100</v>
      </c>
      <c r="BO15" s="3">
        <f>AR15*200</f>
        <v>200</v>
      </c>
      <c r="BP15" s="3">
        <f>BD15*BO15</f>
        <v>400</v>
      </c>
      <c r="BQ15" s="3">
        <f>AR15*250</f>
        <v>250</v>
      </c>
      <c r="BR15" s="3">
        <f>BD15*BQ15</f>
        <v>500</v>
      </c>
      <c r="BS15" s="3">
        <f>AR15*1000</f>
        <v>1000</v>
      </c>
      <c r="BT15" s="3">
        <f>AR15*1025</f>
        <v>1025</v>
      </c>
    </row>
    <row r="16" spans="2:72" x14ac:dyDescent="0.25">
      <c r="B16" s="14" t="s">
        <v>17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L16" s="14" t="s">
        <v>17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V16" s="5">
        <v>2</v>
      </c>
      <c r="W16" s="5">
        <v>1</v>
      </c>
      <c r="X16" s="5" t="s">
        <v>87</v>
      </c>
      <c r="Y16" s="5" t="s">
        <v>110</v>
      </c>
      <c r="AA16" s="5" t="s">
        <v>111</v>
      </c>
      <c r="AC16" s="5">
        <v>-30</v>
      </c>
      <c r="AG16" s="30"/>
      <c r="AM16" s="30"/>
      <c r="AP16" s="3">
        <f t="shared" si="0"/>
        <v>16</v>
      </c>
      <c r="AQ16" s="17" t="s">
        <v>62</v>
      </c>
      <c r="AR16" s="19">
        <v>1</v>
      </c>
      <c r="AS16" s="19">
        <f>IF(AS14="KK *",AR16*1,AR16*AS14/100+1)</f>
        <v>1</v>
      </c>
      <c r="AT16" s="19">
        <f>AR16*11</f>
        <v>11</v>
      </c>
      <c r="AU16" s="19">
        <f>AR16*1.1</f>
        <v>1.1000000000000001</v>
      </c>
      <c r="AV16" s="19">
        <f>AR16*1.02</f>
        <v>1.02</v>
      </c>
      <c r="AW16" s="19">
        <f>AR16*1.06</f>
        <v>1.06</v>
      </c>
      <c r="AX16" s="19">
        <f>AR16*1.24</f>
        <v>1.24</v>
      </c>
      <c r="AY16" s="19">
        <f>AR16*2.2</f>
        <v>2.2000000000000002</v>
      </c>
      <c r="AZ16" s="19">
        <f>AR16*11.2</f>
        <v>11.2</v>
      </c>
      <c r="BA16" s="19">
        <f>AR16*1.1</f>
        <v>1.1000000000000001</v>
      </c>
      <c r="BB16" s="19">
        <f>AR16*11.1</f>
        <v>11.1</v>
      </c>
      <c r="BC16" s="19">
        <f>AR16*11.2</f>
        <v>11.2</v>
      </c>
      <c r="BD16" s="19">
        <f>AR16*1.02</f>
        <v>1.02</v>
      </c>
      <c r="BE16" s="19">
        <f>AR16*1.1</f>
        <v>1.1000000000000001</v>
      </c>
      <c r="BF16" s="19">
        <f t="shared" ref="BF16:BF18" si="7">BD16*BE16</f>
        <v>1.1220000000000001</v>
      </c>
      <c r="BG16" s="19">
        <f>AR16*1.1</f>
        <v>1.1000000000000001</v>
      </c>
      <c r="BH16" s="19">
        <f t="shared" ref="BH16:BH19" si="8">BD16*BG16</f>
        <v>1.1220000000000001</v>
      </c>
      <c r="BI16" s="19">
        <f>AR16*1.25</f>
        <v>1.25</v>
      </c>
      <c r="BJ16" s="19">
        <f t="shared" ref="BJ16:BJ19" si="9">BD16*BI16</f>
        <v>1.2749999999999999</v>
      </c>
      <c r="BK16" s="19">
        <f>BI16*1.02</f>
        <v>1.2749999999999999</v>
      </c>
      <c r="BL16" s="19">
        <f t="shared" ref="BL16:BL19" si="10">BJ16*BD16</f>
        <v>1.3005</v>
      </c>
      <c r="BM16" s="19">
        <f>AR16*1.5</f>
        <v>1.5</v>
      </c>
      <c r="BN16" s="19">
        <f t="shared" ref="BN16:BN19" si="11">BD16*BM16</f>
        <v>1.53</v>
      </c>
      <c r="BO16" s="19">
        <f>AR16*3</f>
        <v>3</v>
      </c>
      <c r="BP16" s="19">
        <f t="shared" ref="BP16:BP19" si="12">BD16*BO16</f>
        <v>3.06</v>
      </c>
      <c r="BQ16" s="19">
        <f>AR16*3.5</f>
        <v>3.5</v>
      </c>
      <c r="BR16" s="19">
        <f>BD16*BQ16</f>
        <v>3.5700000000000003</v>
      </c>
      <c r="BS16" s="19">
        <f>AR16*11</f>
        <v>11</v>
      </c>
      <c r="BT16" s="19">
        <f>AR16*11.25</f>
        <v>11.25</v>
      </c>
    </row>
    <row r="17" spans="1:72" x14ac:dyDescent="0.25">
      <c r="B17" s="14" t="s">
        <v>15</v>
      </c>
      <c r="C17" s="6">
        <f>C15+C16+E12</f>
        <v>97.6</v>
      </c>
      <c r="D17" s="6">
        <f>D15+D16+E12</f>
        <v>147.6</v>
      </c>
      <c r="E17" s="6">
        <f>E15+E16+E12</f>
        <v>124.6</v>
      </c>
      <c r="F17" s="6">
        <f>F15+F16+E12</f>
        <v>147.6</v>
      </c>
      <c r="G17" s="6">
        <f>G15+G16+D12</f>
        <v>124</v>
      </c>
      <c r="H17" s="6">
        <f>H15+H16+C12</f>
        <v>100</v>
      </c>
      <c r="L17" s="14" t="s">
        <v>15</v>
      </c>
      <c r="M17" s="6">
        <f>M15+M16+O12</f>
        <v>250.2</v>
      </c>
      <c r="N17" s="6">
        <f>N15+N16+O12</f>
        <v>275.2</v>
      </c>
      <c r="O17" s="6">
        <f>O15+O16+O12</f>
        <v>115.19999999999999</v>
      </c>
      <c r="P17" s="6">
        <f>P15+P16+O12</f>
        <v>249.2</v>
      </c>
      <c r="Q17" s="6">
        <f>Q15+Q16+N12</f>
        <v>208</v>
      </c>
      <c r="R17" s="6">
        <f>R15+R16+M12</f>
        <v>55</v>
      </c>
      <c r="X17" s="5" t="s">
        <v>88</v>
      </c>
      <c r="Y17" s="5" t="s">
        <v>93</v>
      </c>
      <c r="AH17" s="5">
        <f>-50-25</f>
        <v>-75</v>
      </c>
      <c r="AI17" s="5">
        <v>50</v>
      </c>
      <c r="AP17" s="3">
        <f t="shared" si="0"/>
        <v>17</v>
      </c>
      <c r="AQ17" s="17" t="s">
        <v>26</v>
      </c>
      <c r="AR17" s="20">
        <v>1</v>
      </c>
      <c r="AS17" s="20">
        <f>IF(AS14="KK *",AR17*1,AR17*AS14/10+1)</f>
        <v>1</v>
      </c>
      <c r="AT17" s="20">
        <f>AR17*101</f>
        <v>101</v>
      </c>
      <c r="AU17" s="20">
        <f>AR17*2</f>
        <v>2</v>
      </c>
      <c r="AV17" s="20">
        <f>AR17*1.2</f>
        <v>1.2</v>
      </c>
      <c r="AW17" s="20">
        <f>AR17*1.6</f>
        <v>1.6</v>
      </c>
      <c r="AX17" s="20">
        <f>AR17*3.4</f>
        <v>3.4</v>
      </c>
      <c r="AY17" s="20">
        <f>AR17*13</f>
        <v>13</v>
      </c>
      <c r="AZ17" s="20">
        <f>AR17*103</f>
        <v>103</v>
      </c>
      <c r="BA17" s="20">
        <f>AR17*3</f>
        <v>3</v>
      </c>
      <c r="BB17" s="20">
        <f>AR17*102</f>
        <v>102</v>
      </c>
      <c r="BC17" s="20">
        <f>AR17*103</f>
        <v>103</v>
      </c>
      <c r="BD17" s="20">
        <f>AR17*1.2</f>
        <v>1.2</v>
      </c>
      <c r="BE17" s="20">
        <f>AR17*3</f>
        <v>3</v>
      </c>
      <c r="BF17" s="20">
        <f t="shared" si="7"/>
        <v>3.5999999999999996</v>
      </c>
      <c r="BG17" s="20">
        <f>AR17*3</f>
        <v>3</v>
      </c>
      <c r="BH17" s="20">
        <f t="shared" si="8"/>
        <v>3.5999999999999996</v>
      </c>
      <c r="BI17" s="20">
        <f>AR17*3.5</f>
        <v>3.5</v>
      </c>
      <c r="BJ17" s="20">
        <f t="shared" si="9"/>
        <v>4.2</v>
      </c>
      <c r="BK17" s="20">
        <f>BI17*2</f>
        <v>7</v>
      </c>
      <c r="BL17" s="20">
        <f t="shared" si="10"/>
        <v>5.04</v>
      </c>
      <c r="BM17" s="20">
        <f>AR17*6</f>
        <v>6</v>
      </c>
      <c r="BN17" s="20">
        <f t="shared" si="11"/>
        <v>7.1999999999999993</v>
      </c>
      <c r="BO17" s="20">
        <f>AR17*21</f>
        <v>21</v>
      </c>
      <c r="BP17" s="20">
        <f t="shared" si="12"/>
        <v>25.2</v>
      </c>
      <c r="BQ17" s="20">
        <f>AR17*26</f>
        <v>26</v>
      </c>
      <c r="BR17" s="20">
        <f>BD17*BQ17</f>
        <v>31.2</v>
      </c>
      <c r="BS17" s="20">
        <f>AR17*101</f>
        <v>101</v>
      </c>
      <c r="BT17" s="20">
        <f>AR17*103.5</f>
        <v>103.5</v>
      </c>
    </row>
    <row r="18" spans="1:72" x14ac:dyDescent="0.25">
      <c r="B18" s="14" t="s">
        <v>19</v>
      </c>
      <c r="C18" s="5">
        <v>0</v>
      </c>
      <c r="D18" s="5">
        <v>0</v>
      </c>
      <c r="E18" s="5">
        <v>0</v>
      </c>
      <c r="F18" s="5">
        <v>12</v>
      </c>
      <c r="G18" s="5">
        <v>0</v>
      </c>
      <c r="H18" s="5">
        <v>0</v>
      </c>
      <c r="L18" s="14" t="s">
        <v>19</v>
      </c>
      <c r="M18" s="5">
        <v>0</v>
      </c>
      <c r="N18" s="5">
        <v>12</v>
      </c>
      <c r="O18" s="5">
        <v>0</v>
      </c>
      <c r="P18" s="5">
        <v>0</v>
      </c>
      <c r="Q18" s="5">
        <v>0</v>
      </c>
      <c r="R18" s="5">
        <v>0</v>
      </c>
      <c r="W18" s="5">
        <v>2</v>
      </c>
      <c r="X18" s="5" t="s">
        <v>87</v>
      </c>
      <c r="Y18" s="5" t="s">
        <v>110</v>
      </c>
      <c r="AA18" s="5" t="s">
        <v>111</v>
      </c>
      <c r="AC18" s="5">
        <v>-15</v>
      </c>
      <c r="AP18" s="3">
        <f t="shared" si="0"/>
        <v>18</v>
      </c>
      <c r="AQ18" s="17" t="s">
        <v>27</v>
      </c>
      <c r="AR18" s="20">
        <v>1</v>
      </c>
      <c r="AS18" s="20">
        <f>IF(AS14="KK *",AR18*1,AR18*AS14/10+1)</f>
        <v>1</v>
      </c>
      <c r="AT18" s="20">
        <f>AR18*101</f>
        <v>101</v>
      </c>
      <c r="AU18" s="20">
        <f>AR18*2</f>
        <v>2</v>
      </c>
      <c r="AV18" s="20">
        <f>AR18*1.2</f>
        <v>1.2</v>
      </c>
      <c r="AW18" s="20">
        <f>AR18*1.6</f>
        <v>1.6</v>
      </c>
      <c r="AX18" s="20">
        <f>AR18*3.4</f>
        <v>3.4</v>
      </c>
      <c r="AY18" s="20">
        <f>AR18*13</f>
        <v>13</v>
      </c>
      <c r="AZ18" s="20">
        <f>AR18*103</f>
        <v>103</v>
      </c>
      <c r="BA18" s="20">
        <f>AR18*1.5</f>
        <v>1.5</v>
      </c>
      <c r="BB18" s="20">
        <f>AR18*102</f>
        <v>102</v>
      </c>
      <c r="BC18" s="20">
        <f>AR18*102.5</f>
        <v>102.5</v>
      </c>
      <c r="BD18" s="20">
        <f>AR18*1.2</f>
        <v>1.2</v>
      </c>
      <c r="BE18" s="20">
        <f>AR18*1.5</f>
        <v>1.5</v>
      </c>
      <c r="BF18" s="20">
        <f t="shared" si="7"/>
        <v>1.7999999999999998</v>
      </c>
      <c r="BG18" s="20">
        <f>AR18*3</f>
        <v>3</v>
      </c>
      <c r="BH18" s="20">
        <f t="shared" si="8"/>
        <v>3.5999999999999996</v>
      </c>
      <c r="BI18" s="20">
        <f>AR18*3.5</f>
        <v>3.5</v>
      </c>
      <c r="BJ18" s="20">
        <f t="shared" si="9"/>
        <v>4.2</v>
      </c>
      <c r="BK18" s="20">
        <f>BI18/2</f>
        <v>1.75</v>
      </c>
      <c r="BL18" s="20">
        <f t="shared" si="10"/>
        <v>5.04</v>
      </c>
      <c r="BM18" s="20">
        <f>AR18*6</f>
        <v>6</v>
      </c>
      <c r="BN18" s="20">
        <f t="shared" si="11"/>
        <v>7.1999999999999993</v>
      </c>
      <c r="BO18" s="20">
        <f>AR18*21</f>
        <v>21</v>
      </c>
      <c r="BP18" s="20">
        <f t="shared" si="12"/>
        <v>25.2</v>
      </c>
      <c r="BQ18" s="20">
        <f>AR18*26</f>
        <v>26</v>
      </c>
      <c r="BR18" s="20">
        <f>BD18*BQ18</f>
        <v>31.2</v>
      </c>
      <c r="BS18" s="20">
        <f>AR18*101</f>
        <v>101</v>
      </c>
      <c r="BT18" s="20">
        <f>AR18*103.5</f>
        <v>103.5</v>
      </c>
    </row>
    <row r="19" spans="1:72" x14ac:dyDescent="0.25">
      <c r="B19" s="14" t="s">
        <v>23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L19" s="14" t="s">
        <v>23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X19" s="5" t="s">
        <v>88</v>
      </c>
      <c r="Y19" s="5" t="s">
        <v>112</v>
      </c>
      <c r="AA19" s="5" t="s">
        <v>150</v>
      </c>
      <c r="AI19" s="5">
        <v>-25</v>
      </c>
      <c r="AP19" s="3">
        <f t="shared" si="0"/>
        <v>19</v>
      </c>
      <c r="AQ19" s="17" t="s">
        <v>2</v>
      </c>
      <c r="AR19" s="20">
        <v>1</v>
      </c>
      <c r="AS19" s="20">
        <f>IF(AS14="KK *",AR19*1,AR19*1)</f>
        <v>1</v>
      </c>
      <c r="AT19" s="20">
        <f>AR19*1</f>
        <v>1</v>
      </c>
      <c r="AU19" s="20">
        <f>AR19*2</f>
        <v>2</v>
      </c>
      <c r="AV19" s="20">
        <f>AR19*1</f>
        <v>1</v>
      </c>
      <c r="AW19" s="20">
        <f>AR19*1</f>
        <v>1</v>
      </c>
      <c r="AX19" s="20">
        <f>AR19*1</f>
        <v>1</v>
      </c>
      <c r="AY19" s="20">
        <f>AR19*1</f>
        <v>1</v>
      </c>
      <c r="AZ19" s="20">
        <f>AR19*1</f>
        <v>1</v>
      </c>
      <c r="BA19" s="20">
        <f>AR19*3</f>
        <v>3</v>
      </c>
      <c r="BB19" s="20">
        <f>AR19*1</f>
        <v>1</v>
      </c>
      <c r="BC19" s="20">
        <f>AR19*3</f>
        <v>3</v>
      </c>
      <c r="BD19" s="20">
        <f>AR19*1</f>
        <v>1</v>
      </c>
      <c r="BE19" s="20">
        <f>AR19*3</f>
        <v>3</v>
      </c>
      <c r="BF19" s="20">
        <f>BD19*BE19</f>
        <v>3</v>
      </c>
      <c r="BG19" s="20">
        <f>AR19*3</f>
        <v>3</v>
      </c>
      <c r="BH19" s="20">
        <f t="shared" si="8"/>
        <v>3</v>
      </c>
      <c r="BI19" s="20">
        <f>AR19*1</f>
        <v>1</v>
      </c>
      <c r="BJ19" s="20">
        <f t="shared" si="9"/>
        <v>1</v>
      </c>
      <c r="BK19" s="20">
        <f>BI19*1</f>
        <v>1</v>
      </c>
      <c r="BL19" s="20">
        <f t="shared" si="10"/>
        <v>1</v>
      </c>
      <c r="BM19" s="20">
        <f>AR19*1</f>
        <v>1</v>
      </c>
      <c r="BN19" s="20">
        <f t="shared" si="11"/>
        <v>1</v>
      </c>
      <c r="BO19" s="20">
        <f>AR19*1</f>
        <v>1</v>
      </c>
      <c r="BP19" s="20">
        <f t="shared" si="12"/>
        <v>1</v>
      </c>
      <c r="BQ19" s="20">
        <f>AR19*1</f>
        <v>1</v>
      </c>
      <c r="BR19" s="20">
        <f>BD19*BQ19</f>
        <v>1</v>
      </c>
      <c r="BS19" s="20">
        <f>AR19*1</f>
        <v>1</v>
      </c>
      <c r="BT19" s="20">
        <f>AR19*1</f>
        <v>1</v>
      </c>
    </row>
    <row r="20" spans="1:72" x14ac:dyDescent="0.25">
      <c r="B20" s="18" t="s">
        <v>66</v>
      </c>
      <c r="C20" s="33">
        <f t="shared" ref="C20:H20" si="13">ROUNDDOWN(C17/10,0)+C18+C19</f>
        <v>9</v>
      </c>
      <c r="D20" s="33">
        <f t="shared" si="13"/>
        <v>14</v>
      </c>
      <c r="E20" s="33">
        <f t="shared" si="13"/>
        <v>12</v>
      </c>
      <c r="F20" s="33">
        <f t="shared" si="13"/>
        <v>26</v>
      </c>
      <c r="G20" s="33">
        <f t="shared" si="13"/>
        <v>12</v>
      </c>
      <c r="H20" s="33">
        <f t="shared" si="13"/>
        <v>10</v>
      </c>
      <c r="L20" s="18" t="s">
        <v>66</v>
      </c>
      <c r="M20" s="33">
        <f t="shared" ref="M20:R20" si="14">ROUNDDOWN(M17/10,0)+M18+M19</f>
        <v>25</v>
      </c>
      <c r="N20" s="33">
        <f t="shared" si="14"/>
        <v>39</v>
      </c>
      <c r="O20" s="33">
        <f t="shared" si="14"/>
        <v>11</v>
      </c>
      <c r="P20" s="33">
        <f t="shared" si="14"/>
        <v>24</v>
      </c>
      <c r="Q20" s="33">
        <f t="shared" si="14"/>
        <v>20</v>
      </c>
      <c r="R20" s="33">
        <f t="shared" si="14"/>
        <v>5</v>
      </c>
      <c r="W20" s="5">
        <v>3</v>
      </c>
      <c r="X20" s="5" t="s">
        <v>87</v>
      </c>
      <c r="Y20" s="5" t="s">
        <v>149</v>
      </c>
      <c r="Z20" s="5" t="s">
        <v>113</v>
      </c>
      <c r="AA20" s="5" t="s">
        <v>114</v>
      </c>
      <c r="AC20" s="5">
        <v>-13</v>
      </c>
      <c r="AI20" s="5">
        <v>-35</v>
      </c>
      <c r="AJ20" s="5">
        <f>-2330+150</f>
        <v>-2180</v>
      </c>
      <c r="AK20" s="5">
        <f>35-35</f>
        <v>0</v>
      </c>
      <c r="AM20" s="5">
        <v>216</v>
      </c>
      <c r="AP20" s="3">
        <f t="shared" si="0"/>
        <v>20</v>
      </c>
    </row>
    <row r="21" spans="1:72" x14ac:dyDescent="0.25">
      <c r="AA21" s="5" t="s">
        <v>117</v>
      </c>
      <c r="AJ21" s="5">
        <f>-230+150</f>
        <v>-80</v>
      </c>
      <c r="AP21" s="3">
        <f t="shared" si="0"/>
        <v>21</v>
      </c>
    </row>
    <row r="22" spans="1:72" x14ac:dyDescent="0.25">
      <c r="C22" s="43" t="s">
        <v>68</v>
      </c>
      <c r="D22" s="43"/>
      <c r="G22" s="43" t="s">
        <v>67</v>
      </c>
      <c r="H22" s="43"/>
      <c r="M22" s="43" t="s">
        <v>68</v>
      </c>
      <c r="N22" s="43"/>
      <c r="Q22" s="43" t="s">
        <v>67</v>
      </c>
      <c r="R22" s="43"/>
      <c r="X22" s="5" t="s">
        <v>88</v>
      </c>
      <c r="Y22" s="5" t="s">
        <v>132</v>
      </c>
      <c r="Z22" s="5" t="s">
        <v>79</v>
      </c>
      <c r="AA22" s="5" t="s">
        <v>118</v>
      </c>
      <c r="AD22" s="5">
        <f>-400+100</f>
        <v>-300</v>
      </c>
      <c r="AG22" s="5">
        <v>68</v>
      </c>
      <c r="AI22" s="5">
        <f>-30-2-20</f>
        <v>-52</v>
      </c>
      <c r="AP22" s="3">
        <f t="shared" si="0"/>
        <v>22</v>
      </c>
    </row>
    <row r="23" spans="1:72" x14ac:dyDescent="0.25">
      <c r="C23" s="14" t="s">
        <v>69</v>
      </c>
      <c r="D23" s="5">
        <v>5</v>
      </c>
      <c r="G23" s="14" t="s">
        <v>19</v>
      </c>
      <c r="H23" s="5">
        <v>14</v>
      </c>
      <c r="M23" s="14" t="s">
        <v>69</v>
      </c>
      <c r="N23" s="5">
        <v>0</v>
      </c>
      <c r="Q23" s="14" t="s">
        <v>19</v>
      </c>
      <c r="R23" s="5">
        <v>13</v>
      </c>
      <c r="W23" s="5">
        <v>4</v>
      </c>
      <c r="X23" s="5" t="s">
        <v>87</v>
      </c>
      <c r="Y23" s="5" t="s">
        <v>93</v>
      </c>
      <c r="AB23" s="5">
        <v>-30</v>
      </c>
      <c r="AC23" s="5">
        <v>30</v>
      </c>
      <c r="AP23" s="3">
        <f t="shared" si="0"/>
        <v>23</v>
      </c>
    </row>
    <row r="24" spans="1:72" x14ac:dyDescent="0.25">
      <c r="C24" s="14" t="s">
        <v>14</v>
      </c>
      <c r="D24" s="24">
        <f>IF(D23=0,C15+$D$12,E15+$D$12)</f>
        <v>111</v>
      </c>
      <c r="G24" s="18" t="s">
        <v>15</v>
      </c>
      <c r="H24" s="33">
        <f>H23+C12</f>
        <v>24</v>
      </c>
      <c r="M24" s="14" t="s">
        <v>14</v>
      </c>
      <c r="N24" s="24">
        <f>IF(N23=0,M15+$N$12,O15+$N$12)</f>
        <v>243</v>
      </c>
      <c r="Q24" s="18" t="s">
        <v>15</v>
      </c>
      <c r="R24" s="33">
        <f>R23+M12</f>
        <v>18</v>
      </c>
      <c r="X24" s="5" t="s">
        <v>88</v>
      </c>
      <c r="Y24" s="5" t="s">
        <v>131</v>
      </c>
      <c r="Z24" s="5" t="s">
        <v>145</v>
      </c>
      <c r="AA24" s="5" t="s">
        <v>129</v>
      </c>
      <c r="AC24" s="5">
        <v>-2</v>
      </c>
      <c r="AD24" s="5">
        <f>-842+100</f>
        <v>-742</v>
      </c>
      <c r="AG24" s="5">
        <v>111</v>
      </c>
      <c r="AI24" s="5">
        <v>-2</v>
      </c>
      <c r="AP24" s="3">
        <f t="shared" si="0"/>
        <v>24</v>
      </c>
    </row>
    <row r="25" spans="1:72" x14ac:dyDescent="0.25">
      <c r="C25" s="14" t="s">
        <v>23</v>
      </c>
      <c r="D25" s="5">
        <v>0</v>
      </c>
      <c r="M25" s="14" t="s">
        <v>23</v>
      </c>
      <c r="N25" s="5">
        <v>0</v>
      </c>
      <c r="X25" s="5" t="s">
        <v>97</v>
      </c>
      <c r="AB25" s="5">
        <v>14</v>
      </c>
      <c r="AD25" s="5">
        <v>34</v>
      </c>
      <c r="AH25" s="5">
        <v>16</v>
      </c>
      <c r="AJ25" s="5">
        <v>108</v>
      </c>
      <c r="AP25" s="3">
        <f t="shared" si="0"/>
        <v>25</v>
      </c>
    </row>
    <row r="26" spans="1:72" x14ac:dyDescent="0.25">
      <c r="C26" s="18" t="s">
        <v>15</v>
      </c>
      <c r="D26" s="33">
        <f>D23+D24+D25</f>
        <v>116</v>
      </c>
      <c r="M26" s="18" t="s">
        <v>15</v>
      </c>
      <c r="N26" s="33">
        <f>N23+N24+N25</f>
        <v>243</v>
      </c>
      <c r="V26" s="5">
        <v>3</v>
      </c>
      <c r="W26" s="5">
        <v>1</v>
      </c>
      <c r="X26" s="5" t="s">
        <v>87</v>
      </c>
      <c r="Y26" s="5" t="s">
        <v>130</v>
      </c>
      <c r="Z26" s="5" t="s">
        <v>79</v>
      </c>
      <c r="AC26" s="5">
        <f>-20-2</f>
        <v>-22</v>
      </c>
      <c r="AP26" s="3">
        <f t="shared" si="0"/>
        <v>26</v>
      </c>
    </row>
    <row r="27" spans="1:72" x14ac:dyDescent="0.25">
      <c r="A27" s="25"/>
      <c r="J27" s="2"/>
      <c r="K27" s="25"/>
      <c r="T27" s="2"/>
      <c r="U27" s="25"/>
      <c r="X27" s="5" t="s">
        <v>88</v>
      </c>
      <c r="Y27" s="5" t="s">
        <v>112</v>
      </c>
      <c r="AA27" s="5" t="s">
        <v>148</v>
      </c>
      <c r="AH27" s="5">
        <v>-16</v>
      </c>
      <c r="AN27" s="2"/>
      <c r="AP27" s="3">
        <f t="shared" si="0"/>
        <v>27</v>
      </c>
    </row>
    <row r="28" spans="1:72" x14ac:dyDescent="0.25">
      <c r="A28" s="25"/>
      <c r="B28" s="43" t="s">
        <v>17</v>
      </c>
      <c r="C28" s="43"/>
      <c r="D28" s="43"/>
      <c r="E28" s="43"/>
      <c r="F28" s="43"/>
      <c r="G28" s="43"/>
      <c r="H28" s="43"/>
      <c r="I28" s="43"/>
      <c r="J28" s="2"/>
      <c r="K28" s="25"/>
      <c r="L28" s="43" t="s">
        <v>17</v>
      </c>
      <c r="M28" s="43"/>
      <c r="N28" s="43"/>
      <c r="O28" s="43"/>
      <c r="P28" s="43"/>
      <c r="Q28" s="43"/>
      <c r="R28" s="43"/>
      <c r="S28" s="43"/>
      <c r="T28" s="2"/>
      <c r="U28" s="25"/>
      <c r="W28" s="5">
        <v>2</v>
      </c>
      <c r="X28" s="5" t="s">
        <v>87</v>
      </c>
      <c r="Y28" s="5" t="s">
        <v>133</v>
      </c>
      <c r="AA28" s="5" t="s">
        <v>144</v>
      </c>
      <c r="AC28" s="5">
        <v>-2</v>
      </c>
      <c r="AN28" s="2"/>
      <c r="AP28" s="3">
        <f t="shared" si="0"/>
        <v>28</v>
      </c>
    </row>
    <row r="29" spans="1:72" x14ac:dyDescent="0.25">
      <c r="A29" s="26"/>
      <c r="B29" s="33" t="s">
        <v>14</v>
      </c>
      <c r="C29" s="36" t="s">
        <v>74</v>
      </c>
      <c r="D29" s="43" t="s">
        <v>65</v>
      </c>
      <c r="E29" s="43"/>
      <c r="F29" s="43"/>
      <c r="G29" s="43"/>
      <c r="H29" s="43"/>
      <c r="I29" s="43"/>
      <c r="J29" s="27"/>
      <c r="K29" s="26"/>
      <c r="L29" s="33" t="s">
        <v>14</v>
      </c>
      <c r="M29" s="36" t="s">
        <v>74</v>
      </c>
      <c r="N29" s="43" t="s">
        <v>65</v>
      </c>
      <c r="O29" s="43"/>
      <c r="P29" s="43"/>
      <c r="Q29" s="43"/>
      <c r="R29" s="43"/>
      <c r="S29" s="43"/>
      <c r="T29" s="27"/>
      <c r="U29" s="26"/>
      <c r="X29" s="5" t="s">
        <v>88</v>
      </c>
      <c r="Y29" s="5" t="s">
        <v>95</v>
      </c>
      <c r="AA29" s="5" t="s">
        <v>137</v>
      </c>
      <c r="AN29" s="27"/>
      <c r="AP29" s="3">
        <f t="shared" si="0"/>
        <v>29</v>
      </c>
    </row>
    <row r="30" spans="1:72" x14ac:dyDescent="0.25">
      <c r="A30" s="26"/>
      <c r="B30" s="5">
        <v>5</v>
      </c>
      <c r="C30" s="31" t="s">
        <v>13</v>
      </c>
      <c r="D30" s="46" t="s">
        <v>89</v>
      </c>
      <c r="E30" s="46"/>
      <c r="F30" s="46"/>
      <c r="G30" s="46"/>
      <c r="H30" s="46"/>
      <c r="I30" s="46"/>
      <c r="J30" s="27"/>
      <c r="K30" s="26"/>
      <c r="L30" s="5"/>
      <c r="M30" s="31"/>
      <c r="N30" s="46"/>
      <c r="O30" s="46"/>
      <c r="P30" s="46"/>
      <c r="Q30" s="46"/>
      <c r="R30" s="46"/>
      <c r="S30" s="46"/>
      <c r="T30" s="27"/>
      <c r="U30" s="26"/>
      <c r="W30" s="5">
        <v>3</v>
      </c>
      <c r="X30" s="5" t="s">
        <v>87</v>
      </c>
      <c r="Y30" s="5" t="s">
        <v>93</v>
      </c>
      <c r="AB30" s="5">
        <v>-30</v>
      </c>
      <c r="AC30" s="5">
        <v>30</v>
      </c>
      <c r="AN30" s="27"/>
      <c r="AP30" s="3">
        <f t="shared" si="0"/>
        <v>30</v>
      </c>
    </row>
    <row r="31" spans="1:72" x14ac:dyDescent="0.25">
      <c r="A31" s="26"/>
      <c r="B31" s="5">
        <v>10</v>
      </c>
      <c r="C31" s="32" t="s">
        <v>21</v>
      </c>
      <c r="D31" s="46" t="s">
        <v>90</v>
      </c>
      <c r="E31" s="46"/>
      <c r="F31" s="46"/>
      <c r="G31" s="46"/>
      <c r="H31" s="46"/>
      <c r="I31" s="46"/>
      <c r="J31" s="27"/>
      <c r="K31" s="26"/>
      <c r="L31" s="5"/>
      <c r="M31" s="32"/>
      <c r="N31" s="46"/>
      <c r="O31" s="46"/>
      <c r="P31" s="46"/>
      <c r="Q31" s="46"/>
      <c r="R31" s="46"/>
      <c r="S31" s="46"/>
      <c r="T31" s="27"/>
      <c r="U31" s="26"/>
      <c r="X31" s="5" t="s">
        <v>88</v>
      </c>
      <c r="Y31" s="5" t="s">
        <v>119</v>
      </c>
      <c r="AA31" s="5" t="s">
        <v>137</v>
      </c>
      <c r="AH31" s="5">
        <v>0</v>
      </c>
      <c r="AI31" s="5">
        <v>0</v>
      </c>
      <c r="AN31" s="27"/>
      <c r="AP31" s="3">
        <f t="shared" si="0"/>
        <v>31</v>
      </c>
    </row>
    <row r="32" spans="1:72" x14ac:dyDescent="0.25">
      <c r="A32" s="26"/>
      <c r="B32" s="5"/>
      <c r="C32" s="32"/>
      <c r="D32" s="46"/>
      <c r="E32" s="46"/>
      <c r="F32" s="46"/>
      <c r="G32" s="46"/>
      <c r="H32" s="46"/>
      <c r="I32" s="46"/>
      <c r="J32" s="27"/>
      <c r="K32" s="26"/>
      <c r="L32" s="5"/>
      <c r="M32" s="32"/>
      <c r="N32" s="46"/>
      <c r="O32" s="46"/>
      <c r="P32" s="46"/>
      <c r="Q32" s="46"/>
      <c r="R32" s="46"/>
      <c r="S32" s="46"/>
      <c r="T32" s="27"/>
      <c r="U32" s="26"/>
      <c r="W32" s="5">
        <v>4</v>
      </c>
      <c r="X32" s="5" t="s">
        <v>87</v>
      </c>
      <c r="Y32" s="5" t="s">
        <v>93</v>
      </c>
      <c r="AB32" s="5">
        <v>-30</v>
      </c>
      <c r="AC32" s="5">
        <v>30</v>
      </c>
      <c r="AN32" s="27"/>
      <c r="AP32" s="3">
        <f t="shared" si="0"/>
        <v>32</v>
      </c>
    </row>
    <row r="33" spans="1:42" x14ac:dyDescent="0.25">
      <c r="A33" s="26"/>
      <c r="B33" s="5"/>
      <c r="C33" s="32"/>
      <c r="D33" s="46"/>
      <c r="E33" s="46"/>
      <c r="F33" s="46"/>
      <c r="G33" s="46"/>
      <c r="H33" s="46"/>
      <c r="I33" s="46"/>
      <c r="J33" s="27"/>
      <c r="K33" s="26"/>
      <c r="L33" s="5"/>
      <c r="M33" s="32"/>
      <c r="N33" s="46"/>
      <c r="O33" s="46"/>
      <c r="P33" s="46"/>
      <c r="Q33" s="46"/>
      <c r="R33" s="46"/>
      <c r="S33" s="46"/>
      <c r="T33" s="27"/>
      <c r="U33" s="26"/>
      <c r="X33" s="5" t="s">
        <v>88</v>
      </c>
      <c r="Y33" s="5" t="s">
        <v>95</v>
      </c>
      <c r="AA33" s="5" t="s">
        <v>137</v>
      </c>
      <c r="AN33" s="27"/>
      <c r="AP33" s="3">
        <f t="shared" si="0"/>
        <v>33</v>
      </c>
    </row>
    <row r="34" spans="1:42" x14ac:dyDescent="0.25">
      <c r="B34" s="5"/>
      <c r="C34" s="32"/>
      <c r="D34" s="46"/>
      <c r="E34" s="46"/>
      <c r="F34" s="46"/>
      <c r="G34" s="46"/>
      <c r="H34" s="46"/>
      <c r="I34" s="46"/>
      <c r="L34" s="5"/>
      <c r="M34" s="32"/>
      <c r="N34" s="46"/>
      <c r="O34" s="46"/>
      <c r="P34" s="46"/>
      <c r="Q34" s="46"/>
      <c r="R34" s="46"/>
      <c r="S34" s="46"/>
      <c r="X34" s="5" t="s">
        <v>97</v>
      </c>
      <c r="AB34" s="5">
        <v>14</v>
      </c>
      <c r="AD34" s="5">
        <v>34</v>
      </c>
      <c r="AH34" s="5">
        <v>16</v>
      </c>
      <c r="AJ34" s="5">
        <v>53</v>
      </c>
      <c r="AP34" s="3">
        <f t="shared" si="0"/>
        <v>34</v>
      </c>
    </row>
    <row r="35" spans="1:42" x14ac:dyDescent="0.25">
      <c r="A35" s="25"/>
      <c r="J35" s="2"/>
      <c r="K35" s="25"/>
      <c r="T35" s="2"/>
      <c r="U35" s="25"/>
      <c r="V35" s="5">
        <v>4</v>
      </c>
      <c r="W35" s="5">
        <v>1</v>
      </c>
      <c r="X35" s="5" t="s">
        <v>88</v>
      </c>
      <c r="Y35" s="5" t="s">
        <v>93</v>
      </c>
      <c r="AH35" s="5">
        <v>-16</v>
      </c>
      <c r="AI35" s="5">
        <v>16</v>
      </c>
      <c r="AN35" s="2"/>
      <c r="AP35" s="3">
        <f t="shared" si="0"/>
        <v>35</v>
      </c>
    </row>
    <row r="36" spans="1:42" x14ac:dyDescent="0.25">
      <c r="B36" s="43" t="s">
        <v>18</v>
      </c>
      <c r="C36" s="43"/>
      <c r="D36" s="43"/>
      <c r="E36" s="43"/>
      <c r="F36" s="43"/>
      <c r="G36" s="43"/>
      <c r="H36" s="43"/>
      <c r="I36" s="28"/>
      <c r="L36" s="43" t="s">
        <v>18</v>
      </c>
      <c r="M36" s="43"/>
      <c r="N36" s="43"/>
      <c r="O36" s="43"/>
      <c r="P36" s="43"/>
      <c r="Q36" s="43"/>
      <c r="R36" s="43"/>
      <c r="S36" s="28"/>
      <c r="X36" s="5" t="s">
        <v>87</v>
      </c>
      <c r="Y36" s="5" t="s">
        <v>93</v>
      </c>
      <c r="AB36" s="5">
        <v>-30</v>
      </c>
      <c r="AC36" s="5">
        <v>30</v>
      </c>
      <c r="AP36" s="3">
        <f t="shared" si="0"/>
        <v>36</v>
      </c>
    </row>
    <row r="37" spans="1:42" x14ac:dyDescent="0.25">
      <c r="B37" s="11" t="s">
        <v>16</v>
      </c>
      <c r="C37" s="11" t="s">
        <v>81</v>
      </c>
      <c r="D37" s="11" t="s">
        <v>76</v>
      </c>
      <c r="E37" s="11" t="s">
        <v>77</v>
      </c>
      <c r="F37" s="11" t="s">
        <v>2</v>
      </c>
      <c r="G37" s="11" t="s">
        <v>21</v>
      </c>
      <c r="H37" s="11" t="s">
        <v>33</v>
      </c>
      <c r="L37" s="11" t="s">
        <v>16</v>
      </c>
      <c r="M37" s="11" t="s">
        <v>81</v>
      </c>
      <c r="N37" s="11" t="s">
        <v>76</v>
      </c>
      <c r="O37" s="11" t="s">
        <v>77</v>
      </c>
      <c r="P37" s="11" t="s">
        <v>2</v>
      </c>
      <c r="Q37" s="11" t="s">
        <v>21</v>
      </c>
      <c r="R37" s="11" t="s">
        <v>33</v>
      </c>
      <c r="W37" s="5">
        <v>2</v>
      </c>
      <c r="X37" s="5" t="s">
        <v>88</v>
      </c>
      <c r="Y37" s="5" t="s">
        <v>95</v>
      </c>
      <c r="AA37" s="5" t="s">
        <v>137</v>
      </c>
      <c r="AP37" s="3">
        <f t="shared" si="0"/>
        <v>37</v>
      </c>
    </row>
    <row r="38" spans="1:42" x14ac:dyDescent="0.25">
      <c r="B38" s="6">
        <f>F17/5</f>
        <v>29.52</v>
      </c>
      <c r="C38" s="6">
        <f>F17</f>
        <v>147.6</v>
      </c>
      <c r="D38" s="42">
        <f>SUM(AB3:AB1048576)</f>
        <v>17.360000000000014</v>
      </c>
      <c r="E38" s="42">
        <f>SUM(AC3:AC1048576)</f>
        <v>17</v>
      </c>
      <c r="F38" s="42">
        <f>SUM(AD3:AD1048576)</f>
        <v>66</v>
      </c>
      <c r="G38" s="42">
        <f>SUM(AE3:AE1048576)</f>
        <v>10</v>
      </c>
      <c r="H38" s="42">
        <f>SUM(AF3:AF1048576)</f>
        <v>0</v>
      </c>
      <c r="L38" s="6">
        <f>P17/5</f>
        <v>49.839999999999996</v>
      </c>
      <c r="M38" s="6">
        <f>P17</f>
        <v>249.2</v>
      </c>
      <c r="N38" s="42">
        <f>SUM(AH3:AH1048576)</f>
        <v>15.599999999999994</v>
      </c>
      <c r="O38" s="42">
        <f>SUM(AI3:AI1048576)</f>
        <v>13.900000000000006</v>
      </c>
      <c r="P38" s="42">
        <f>SUM(AJ3:AJ1048576)</f>
        <v>-1250</v>
      </c>
      <c r="Q38" s="42">
        <f>SUM(AK3:AK1048576)</f>
        <v>0</v>
      </c>
      <c r="R38" s="42">
        <f>SUM(AL3:AL1048576)</f>
        <v>0</v>
      </c>
      <c r="X38" s="5" t="s">
        <v>87</v>
      </c>
      <c r="Y38" s="5" t="s">
        <v>110</v>
      </c>
      <c r="AA38" s="5" t="s">
        <v>111</v>
      </c>
      <c r="AC38" s="5">
        <v>-30</v>
      </c>
      <c r="AP38" s="3">
        <f t="shared" si="0"/>
        <v>38</v>
      </c>
    </row>
    <row r="39" spans="1:42" x14ac:dyDescent="0.25">
      <c r="W39" s="5">
        <v>3</v>
      </c>
      <c r="X39" s="5" t="s">
        <v>88</v>
      </c>
      <c r="Y39" s="5" t="s">
        <v>95</v>
      </c>
      <c r="AA39" s="5" t="s">
        <v>137</v>
      </c>
      <c r="AP39" s="3">
        <f t="shared" si="0"/>
        <v>39</v>
      </c>
    </row>
    <row r="40" spans="1:42" x14ac:dyDescent="0.25">
      <c r="B40" s="43" t="s">
        <v>75</v>
      </c>
      <c r="C40" s="43"/>
      <c r="D40" s="43"/>
      <c r="E40" s="43"/>
      <c r="F40" s="43"/>
      <c r="G40" s="43"/>
      <c r="H40" s="43"/>
      <c r="I40" s="43"/>
      <c r="L40" s="43" t="s">
        <v>75</v>
      </c>
      <c r="M40" s="43"/>
      <c r="N40" s="43"/>
      <c r="O40" s="43"/>
      <c r="P40" s="43"/>
      <c r="Q40" s="43"/>
      <c r="R40" s="43"/>
      <c r="S40" s="43"/>
      <c r="X40" s="5" t="s">
        <v>87</v>
      </c>
      <c r="Y40" s="5" t="s">
        <v>110</v>
      </c>
      <c r="AA40" s="5" t="s">
        <v>111</v>
      </c>
      <c r="AC40" s="5">
        <v>-15</v>
      </c>
      <c r="AP40" s="3">
        <f t="shared" si="0"/>
        <v>40</v>
      </c>
    </row>
    <row r="41" spans="1:42" x14ac:dyDescent="0.25">
      <c r="B41" s="44" t="s">
        <v>122</v>
      </c>
      <c r="C41" s="44"/>
      <c r="D41" s="44"/>
      <c r="E41" s="44"/>
      <c r="F41" s="44"/>
      <c r="G41" s="44"/>
      <c r="H41" s="44"/>
      <c r="I41" s="44"/>
      <c r="L41" s="44" t="s">
        <v>123</v>
      </c>
      <c r="M41" s="45"/>
      <c r="N41" s="45"/>
      <c r="O41" s="45"/>
      <c r="P41" s="45"/>
      <c r="Q41" s="45"/>
      <c r="R41" s="45"/>
      <c r="S41" s="45"/>
      <c r="W41" s="5">
        <v>4</v>
      </c>
      <c r="X41" s="5" t="s">
        <v>88</v>
      </c>
      <c r="Y41" s="5" t="s">
        <v>131</v>
      </c>
      <c r="Z41" s="5" t="s">
        <v>147</v>
      </c>
      <c r="AC41" s="5">
        <v>-2</v>
      </c>
      <c r="AD41" s="5">
        <v>-300</v>
      </c>
      <c r="AI41" s="5">
        <v>-2</v>
      </c>
      <c r="AP41" s="3">
        <f t="shared" si="0"/>
        <v>41</v>
      </c>
    </row>
    <row r="42" spans="1:42" x14ac:dyDescent="0.25">
      <c r="B42" s="44"/>
      <c r="C42" s="44"/>
      <c r="D42" s="44"/>
      <c r="E42" s="44"/>
      <c r="F42" s="44"/>
      <c r="G42" s="44"/>
      <c r="H42" s="44"/>
      <c r="I42" s="44"/>
      <c r="L42" s="45"/>
      <c r="M42" s="45"/>
      <c r="N42" s="45"/>
      <c r="O42" s="45"/>
      <c r="P42" s="45"/>
      <c r="Q42" s="45"/>
      <c r="R42" s="45"/>
      <c r="S42" s="45"/>
      <c r="X42" s="5" t="s">
        <v>87</v>
      </c>
      <c r="Y42" s="5" t="s">
        <v>110</v>
      </c>
      <c r="AA42" s="5" t="s">
        <v>111</v>
      </c>
      <c r="AC42" s="5">
        <v>-15</v>
      </c>
      <c r="AP42" s="3">
        <f t="shared" si="0"/>
        <v>42</v>
      </c>
    </row>
    <row r="43" spans="1:42" x14ac:dyDescent="0.25">
      <c r="B43" s="44"/>
      <c r="C43" s="44"/>
      <c r="D43" s="44"/>
      <c r="E43" s="44"/>
      <c r="F43" s="44"/>
      <c r="G43" s="44"/>
      <c r="H43" s="44"/>
      <c r="I43" s="44"/>
      <c r="L43" s="45"/>
      <c r="M43" s="45"/>
      <c r="N43" s="45"/>
      <c r="O43" s="45"/>
      <c r="P43" s="45"/>
      <c r="Q43" s="45"/>
      <c r="R43" s="45"/>
      <c r="S43" s="45"/>
      <c r="X43" s="5" t="s">
        <v>97</v>
      </c>
      <c r="AB43" s="5">
        <v>14</v>
      </c>
      <c r="AD43" s="5">
        <v>34</v>
      </c>
      <c r="AH43" s="5">
        <v>16</v>
      </c>
      <c r="AJ43" s="5">
        <v>53</v>
      </c>
      <c r="AP43" s="3">
        <f t="shared" si="0"/>
        <v>43</v>
      </c>
    </row>
    <row r="44" spans="1:42" x14ac:dyDescent="0.25">
      <c r="B44" s="44"/>
      <c r="C44" s="44"/>
      <c r="D44" s="44"/>
      <c r="E44" s="44"/>
      <c r="F44" s="44"/>
      <c r="G44" s="44"/>
      <c r="H44" s="44"/>
      <c r="I44" s="44"/>
      <c r="L44" s="45"/>
      <c r="M44" s="45"/>
      <c r="N44" s="45"/>
      <c r="O44" s="45"/>
      <c r="P44" s="45"/>
      <c r="Q44" s="45"/>
      <c r="R44" s="45"/>
      <c r="S44" s="45"/>
      <c r="V44" s="5">
        <v>5</v>
      </c>
      <c r="W44" s="5">
        <v>1</v>
      </c>
      <c r="X44" s="5" t="s">
        <v>87</v>
      </c>
      <c r="Y44" s="5" t="s">
        <v>120</v>
      </c>
      <c r="AA44" s="5" t="s">
        <v>128</v>
      </c>
      <c r="AC44" s="5">
        <v>-15</v>
      </c>
      <c r="AJ44" s="5">
        <f>-4900+150</f>
        <v>-4750</v>
      </c>
      <c r="AM44" s="5">
        <v>984</v>
      </c>
      <c r="AP44" s="3">
        <f t="shared" si="0"/>
        <v>44</v>
      </c>
    </row>
    <row r="45" spans="1:42" x14ac:dyDescent="0.25">
      <c r="B45" s="44"/>
      <c r="C45" s="44"/>
      <c r="D45" s="44"/>
      <c r="E45" s="44"/>
      <c r="F45" s="44"/>
      <c r="G45" s="44"/>
      <c r="H45" s="44"/>
      <c r="I45" s="44"/>
      <c r="L45" s="45"/>
      <c r="M45" s="45"/>
      <c r="N45" s="45"/>
      <c r="O45" s="45"/>
      <c r="P45" s="45"/>
      <c r="Q45" s="45"/>
      <c r="R45" s="45"/>
      <c r="S45" s="45"/>
      <c r="X45" s="5" t="s">
        <v>88</v>
      </c>
      <c r="AA45" s="5" t="s">
        <v>121</v>
      </c>
      <c r="AP45" s="3">
        <f t="shared" si="0"/>
        <v>45</v>
      </c>
    </row>
    <row r="46" spans="1:42" x14ac:dyDescent="0.25">
      <c r="AP46" s="3">
        <f t="shared" si="0"/>
        <v>46</v>
      </c>
    </row>
    <row r="47" spans="1:42" x14ac:dyDescent="0.25">
      <c r="AP47" s="3">
        <f t="shared" si="0"/>
        <v>47</v>
      </c>
    </row>
    <row r="48" spans="1:42" x14ac:dyDescent="0.25">
      <c r="AP48" s="3">
        <f t="shared" si="0"/>
        <v>48</v>
      </c>
    </row>
    <row r="49" spans="42:42" x14ac:dyDescent="0.25">
      <c r="AP49" s="3">
        <f t="shared" si="0"/>
        <v>49</v>
      </c>
    </row>
    <row r="50" spans="42:42" x14ac:dyDescent="0.25">
      <c r="AP50" s="3">
        <f t="shared" si="0"/>
        <v>50</v>
      </c>
    </row>
    <row r="51" spans="42:42" x14ac:dyDescent="0.25">
      <c r="AP51" s="3">
        <f t="shared" si="0"/>
        <v>51</v>
      </c>
    </row>
    <row r="52" spans="42:42" x14ac:dyDescent="0.25">
      <c r="AP52" s="3">
        <f t="shared" si="0"/>
        <v>52</v>
      </c>
    </row>
    <row r="53" spans="42:42" x14ac:dyDescent="0.25">
      <c r="AP53" s="3">
        <f t="shared" si="0"/>
        <v>53</v>
      </c>
    </row>
    <row r="54" spans="42:42" x14ac:dyDescent="0.25">
      <c r="AP54" s="3">
        <f t="shared" si="0"/>
        <v>54</v>
      </c>
    </row>
    <row r="55" spans="42:42" x14ac:dyDescent="0.25">
      <c r="AP55" s="3">
        <f t="shared" si="0"/>
        <v>55</v>
      </c>
    </row>
    <row r="56" spans="42:42" x14ac:dyDescent="0.25">
      <c r="AP56" s="3">
        <f t="shared" si="0"/>
        <v>56</v>
      </c>
    </row>
    <row r="57" spans="42:42" x14ac:dyDescent="0.25">
      <c r="AP57" s="3">
        <f t="shared" si="0"/>
        <v>57</v>
      </c>
    </row>
    <row r="58" spans="42:42" x14ac:dyDescent="0.25">
      <c r="AP58" s="3">
        <f t="shared" si="0"/>
        <v>58</v>
      </c>
    </row>
    <row r="59" spans="42:42" x14ac:dyDescent="0.25">
      <c r="AP59" s="3">
        <f t="shared" si="0"/>
        <v>59</v>
      </c>
    </row>
    <row r="60" spans="42:42" x14ac:dyDescent="0.25">
      <c r="AP60" s="3">
        <f t="shared" si="0"/>
        <v>60</v>
      </c>
    </row>
    <row r="61" spans="42:42" x14ac:dyDescent="0.25">
      <c r="AP61" s="3">
        <f t="shared" si="0"/>
        <v>61</v>
      </c>
    </row>
    <row r="62" spans="42:42" x14ac:dyDescent="0.25">
      <c r="AP62" s="3">
        <f t="shared" si="0"/>
        <v>62</v>
      </c>
    </row>
    <row r="63" spans="42:42" x14ac:dyDescent="0.25">
      <c r="AP63" s="3">
        <f t="shared" si="0"/>
        <v>63</v>
      </c>
    </row>
    <row r="64" spans="42:42" x14ac:dyDescent="0.25">
      <c r="AP64" s="3">
        <f t="shared" si="0"/>
        <v>64</v>
      </c>
    </row>
    <row r="65" spans="42:42" x14ac:dyDescent="0.25">
      <c r="AP65" s="3">
        <f t="shared" si="0"/>
        <v>65</v>
      </c>
    </row>
    <row r="66" spans="42:42" x14ac:dyDescent="0.25">
      <c r="AP66" s="3">
        <f t="shared" si="0"/>
        <v>66</v>
      </c>
    </row>
    <row r="67" spans="42:42" x14ac:dyDescent="0.25">
      <c r="AP67" s="3">
        <f t="shared" ref="AP67:AP100" si="15">AP66+1</f>
        <v>67</v>
      </c>
    </row>
    <row r="68" spans="42:42" x14ac:dyDescent="0.25">
      <c r="AP68" s="3">
        <f t="shared" si="15"/>
        <v>68</v>
      </c>
    </row>
    <row r="69" spans="42:42" x14ac:dyDescent="0.25">
      <c r="AP69" s="3">
        <f t="shared" si="15"/>
        <v>69</v>
      </c>
    </row>
    <row r="70" spans="42:42" x14ac:dyDescent="0.25">
      <c r="AP70" s="3">
        <f t="shared" si="15"/>
        <v>70</v>
      </c>
    </row>
    <row r="71" spans="42:42" x14ac:dyDescent="0.25">
      <c r="AP71" s="3">
        <f t="shared" si="15"/>
        <v>71</v>
      </c>
    </row>
    <row r="72" spans="42:42" x14ac:dyDescent="0.25">
      <c r="AP72" s="3">
        <f t="shared" si="15"/>
        <v>72</v>
      </c>
    </row>
    <row r="73" spans="42:42" x14ac:dyDescent="0.25">
      <c r="AP73" s="3">
        <f t="shared" si="15"/>
        <v>73</v>
      </c>
    </row>
    <row r="74" spans="42:42" x14ac:dyDescent="0.25">
      <c r="AP74" s="3">
        <f t="shared" si="15"/>
        <v>74</v>
      </c>
    </row>
    <row r="75" spans="42:42" x14ac:dyDescent="0.25">
      <c r="AP75" s="3">
        <f t="shared" si="15"/>
        <v>75</v>
      </c>
    </row>
    <row r="76" spans="42:42" x14ac:dyDescent="0.25">
      <c r="AP76" s="3">
        <f t="shared" si="15"/>
        <v>76</v>
      </c>
    </row>
    <row r="77" spans="42:42" x14ac:dyDescent="0.25">
      <c r="AP77" s="3">
        <f t="shared" si="15"/>
        <v>77</v>
      </c>
    </row>
    <row r="78" spans="42:42" x14ac:dyDescent="0.25">
      <c r="AP78" s="3">
        <f t="shared" si="15"/>
        <v>78</v>
      </c>
    </row>
    <row r="79" spans="42:42" x14ac:dyDescent="0.25">
      <c r="AP79" s="3">
        <f t="shared" si="15"/>
        <v>79</v>
      </c>
    </row>
    <row r="80" spans="42:42" x14ac:dyDescent="0.25">
      <c r="AP80" s="3">
        <f t="shared" si="15"/>
        <v>80</v>
      </c>
    </row>
    <row r="81" spans="42:42" x14ac:dyDescent="0.25">
      <c r="AP81" s="3">
        <f t="shared" si="15"/>
        <v>81</v>
      </c>
    </row>
    <row r="82" spans="42:42" x14ac:dyDescent="0.25">
      <c r="AP82" s="3">
        <f t="shared" si="15"/>
        <v>82</v>
      </c>
    </row>
    <row r="83" spans="42:42" x14ac:dyDescent="0.25">
      <c r="AP83" s="3">
        <f t="shared" si="15"/>
        <v>83</v>
      </c>
    </row>
    <row r="84" spans="42:42" x14ac:dyDescent="0.25">
      <c r="AP84" s="3">
        <f t="shared" si="15"/>
        <v>84</v>
      </c>
    </row>
    <row r="85" spans="42:42" x14ac:dyDescent="0.25">
      <c r="AP85" s="3">
        <f t="shared" si="15"/>
        <v>85</v>
      </c>
    </row>
    <row r="86" spans="42:42" x14ac:dyDescent="0.25">
      <c r="AP86" s="3">
        <f t="shared" si="15"/>
        <v>86</v>
      </c>
    </row>
    <row r="87" spans="42:42" x14ac:dyDescent="0.25">
      <c r="AP87" s="3">
        <f t="shared" si="15"/>
        <v>87</v>
      </c>
    </row>
    <row r="88" spans="42:42" x14ac:dyDescent="0.25">
      <c r="AP88" s="3">
        <f t="shared" si="15"/>
        <v>88</v>
      </c>
    </row>
    <row r="89" spans="42:42" x14ac:dyDescent="0.25">
      <c r="AP89" s="3">
        <f t="shared" si="15"/>
        <v>89</v>
      </c>
    </row>
    <row r="90" spans="42:42" x14ac:dyDescent="0.25">
      <c r="AP90" s="3">
        <f t="shared" si="15"/>
        <v>90</v>
      </c>
    </row>
    <row r="91" spans="42:42" x14ac:dyDescent="0.25">
      <c r="AP91" s="3">
        <f t="shared" si="15"/>
        <v>91</v>
      </c>
    </row>
    <row r="92" spans="42:42" x14ac:dyDescent="0.25">
      <c r="AP92" s="3">
        <f t="shared" si="15"/>
        <v>92</v>
      </c>
    </row>
    <row r="93" spans="42:42" x14ac:dyDescent="0.25">
      <c r="AP93" s="3">
        <f t="shared" si="15"/>
        <v>93</v>
      </c>
    </row>
    <row r="94" spans="42:42" x14ac:dyDescent="0.25">
      <c r="AP94" s="3">
        <f t="shared" si="15"/>
        <v>94</v>
      </c>
    </row>
    <row r="95" spans="42:42" x14ac:dyDescent="0.25">
      <c r="AP95" s="3">
        <f t="shared" si="15"/>
        <v>95</v>
      </c>
    </row>
    <row r="96" spans="42:42" x14ac:dyDescent="0.25">
      <c r="AP96" s="3">
        <f t="shared" si="15"/>
        <v>96</v>
      </c>
    </row>
    <row r="97" spans="42:42" x14ac:dyDescent="0.25">
      <c r="AP97" s="3">
        <f t="shared" si="15"/>
        <v>97</v>
      </c>
    </row>
    <row r="98" spans="42:42" x14ac:dyDescent="0.25">
      <c r="AP98" s="3">
        <f t="shared" si="15"/>
        <v>98</v>
      </c>
    </row>
    <row r="99" spans="42:42" x14ac:dyDescent="0.25">
      <c r="AP99" s="3">
        <f t="shared" si="15"/>
        <v>99</v>
      </c>
    </row>
    <row r="100" spans="42:42" x14ac:dyDescent="0.25">
      <c r="AP100" s="3">
        <f t="shared" si="15"/>
        <v>100</v>
      </c>
    </row>
  </sheetData>
  <sheetProtection sheet="1" objects="1" scenarios="1" selectLockedCells="1"/>
  <mergeCells count="48">
    <mergeCell ref="B36:H36"/>
    <mergeCell ref="L36:R36"/>
    <mergeCell ref="B40:I40"/>
    <mergeCell ref="L40:S40"/>
    <mergeCell ref="B41:I45"/>
    <mergeCell ref="L41:S45"/>
    <mergeCell ref="D32:I32"/>
    <mergeCell ref="N32:S32"/>
    <mergeCell ref="D33:I33"/>
    <mergeCell ref="N33:S33"/>
    <mergeCell ref="D34:I34"/>
    <mergeCell ref="N34:S34"/>
    <mergeCell ref="D29:I29"/>
    <mergeCell ref="N29:S29"/>
    <mergeCell ref="D30:I30"/>
    <mergeCell ref="N30:S30"/>
    <mergeCell ref="D31:I31"/>
    <mergeCell ref="N31:S31"/>
    <mergeCell ref="C22:D22"/>
    <mergeCell ref="G22:H22"/>
    <mergeCell ref="M22:N22"/>
    <mergeCell ref="Q22:R22"/>
    <mergeCell ref="B28:I28"/>
    <mergeCell ref="L28:S28"/>
    <mergeCell ref="Y1:Y2"/>
    <mergeCell ref="B1:I1"/>
    <mergeCell ref="L1:S1"/>
    <mergeCell ref="V1:V2"/>
    <mergeCell ref="W1:W2"/>
    <mergeCell ref="X1:X2"/>
    <mergeCell ref="AU12:AZ12"/>
    <mergeCell ref="BA12:BC12"/>
    <mergeCell ref="G3:H3"/>
    <mergeCell ref="Q3:R3"/>
    <mergeCell ref="H8:I8"/>
    <mergeCell ref="R8:S8"/>
    <mergeCell ref="AR11:BT11"/>
    <mergeCell ref="BD12:BT12"/>
    <mergeCell ref="AR12:AT12"/>
    <mergeCell ref="Z1:Z2"/>
    <mergeCell ref="AA1:AA2"/>
    <mergeCell ref="AB1:AG1"/>
    <mergeCell ref="AH1:AM1"/>
    <mergeCell ref="AR1:BT1"/>
    <mergeCell ref="AU2:AZ2"/>
    <mergeCell ref="BA2:BC2"/>
    <mergeCell ref="BD2:BT2"/>
    <mergeCell ref="AR2:AT2"/>
  </mergeCells>
  <conditionalFormatting sqref="F38">
    <cfRule type="cellIs" dxfId="73" priority="21" operator="greaterThanOrEqual">
      <formula>$E$6</formula>
    </cfRule>
    <cfRule type="cellIs" dxfId="72" priority="22" operator="between">
      <formula>$E$6*0.8</formula>
      <formula>$E$6</formula>
    </cfRule>
    <cfRule type="cellIs" dxfId="71" priority="23" operator="between">
      <formula>$E$6*0.6</formula>
      <formula>$E$6*0.8</formula>
    </cfRule>
    <cfRule type="cellIs" dxfId="70" priority="24" operator="between">
      <formula>$E$6*0.4</formula>
      <formula>$E$6*0.6</formula>
    </cfRule>
    <cfRule type="cellIs" dxfId="69" priority="25" operator="between">
      <formula>$E$6*0.2</formula>
      <formula>$E$6*0.4</formula>
    </cfRule>
    <cfRule type="cellIs" dxfId="68" priority="26" operator="between">
      <formula>$E$6*0</formula>
      <formula>$E$6*0.2</formula>
    </cfRule>
    <cfRule type="cellIs" dxfId="67" priority="27" operator="between">
      <formula>$E$6*-0.25</formula>
      <formula>$E$6*0</formula>
    </cfRule>
    <cfRule type="cellIs" dxfId="66" priority="28" operator="lessThanOrEqual">
      <formula>$E$6*-0.25</formula>
    </cfRule>
  </conditionalFormatting>
  <conditionalFormatting sqref="P38">
    <cfRule type="cellIs" dxfId="65" priority="13" operator="greaterThanOrEqual">
      <formula>$O$6</formula>
    </cfRule>
    <cfRule type="cellIs" dxfId="64" priority="14" operator="between">
      <formula>$O$6*0.8</formula>
      <formula>$O$6</formula>
    </cfRule>
    <cfRule type="cellIs" dxfId="63" priority="15" operator="between">
      <formula>$O$6*0.6</formula>
      <formula>$O$6*0.8</formula>
    </cfRule>
    <cfRule type="cellIs" dxfId="62" priority="16" operator="between">
      <formula>$O$6*0.4</formula>
      <formula>$O$6*0.6</formula>
    </cfRule>
    <cfRule type="cellIs" dxfId="61" priority="17" operator="between">
      <formula>$O$6*0.2</formula>
      <formula>$O$6*0.4</formula>
    </cfRule>
    <cfRule type="cellIs" dxfId="60" priority="18" operator="between">
      <formula>$O$6*0</formula>
      <formula>$O$6*0.2</formula>
    </cfRule>
    <cfRule type="cellIs" dxfId="58" priority="19" operator="between">
      <formula>$O$6*-0.25</formula>
      <formula>$O$6*0</formula>
    </cfRule>
    <cfRule type="cellIs" dxfId="59" priority="20" operator="lessThanOrEqual">
      <formula>$O$6*-0.25</formula>
    </cfRule>
  </conditionalFormatting>
  <conditionalFormatting sqref="N38:O38">
    <cfRule type="cellIs" dxfId="11" priority="7" operator="greaterThanOrEqual">
      <formula>$M$38</formula>
    </cfRule>
    <cfRule type="cellIs" dxfId="10" priority="8" operator="between">
      <formula>$M$38*0.8</formula>
      <formula>$M$38</formula>
    </cfRule>
    <cfRule type="cellIs" dxfId="9" priority="9" operator="between">
      <formula>$M$38*0.6</formula>
      <formula>$M$38*0.8</formula>
    </cfRule>
    <cfRule type="cellIs" dxfId="8" priority="10" operator="between">
      <formula>$M$38*0.4</formula>
      <formula>$M$38*0.6</formula>
    </cfRule>
    <cfRule type="cellIs" dxfId="7" priority="11" operator="between">
      <formula>$M$38*0.2</formula>
      <formula>$M$38*0.4</formula>
    </cfRule>
    <cfRule type="cellIs" dxfId="6" priority="12" operator="between">
      <formula>$M$38*0</formula>
      <formula>$M$38*0.2</formula>
    </cfRule>
  </conditionalFormatting>
  <conditionalFormatting sqref="D38:E38">
    <cfRule type="cellIs" dxfId="5" priority="1" operator="greaterThanOrEqual">
      <formula>$C$38</formula>
    </cfRule>
    <cfRule type="cellIs" dxfId="4" priority="2" operator="between">
      <formula>$C$38*0.8</formula>
      <formula>$C$38</formula>
    </cfRule>
    <cfRule type="cellIs" dxfId="3" priority="3" operator="between">
      <formula>$C$38*0.6</formula>
      <formula>$C$38*0.8</formula>
    </cfRule>
    <cfRule type="cellIs" dxfId="2" priority="4" operator="between">
      <formula>$C$38*0.4</formula>
      <formula>$C$38*0.6</formula>
    </cfRule>
    <cfRule type="cellIs" dxfId="1" priority="5" operator="between">
      <formula>$C$38*0.2</formula>
      <formula>$C$38*0.4</formula>
    </cfRule>
    <cfRule type="cellIs" dxfId="0" priority="6" operator="between">
      <formula>$C$38*0</formula>
      <formula>$C$38*0.2</formula>
    </cfRule>
  </conditionalFormatting>
  <dataValidations disablePrompts="1" count="4">
    <dataValidation type="list" allowBlank="1" showInputMessage="1" showErrorMessage="1" sqref="S11 I11">
      <formula1>"0,1,2,3,4,5,6,7,8,9,10,11,12"</formula1>
    </dataValidation>
    <dataValidation type="list" allowBlank="1" showInputMessage="1" showErrorMessage="1" sqref="Q4">
      <formula1>$AR$13:$BT$13</formula1>
    </dataValidation>
    <dataValidation type="list" allowBlank="1" showInputMessage="1" showErrorMessage="1" sqref="R4 H4">
      <formula1>$AP$1:$AP$100</formula1>
    </dataValidation>
    <dataValidation type="list" allowBlank="1" showInputMessage="1" showErrorMessage="1" sqref="G4">
      <formula1>$AR$3:$BT$3</formula1>
    </dataValidation>
  </dataValidations>
  <pageMargins left="0.7" right="0.7" top="0.75" bottom="0.75" header="0.3" footer="0.3"/>
  <pageSetup scale="51" orientation="portrait" r:id="rId1"/>
  <headerFooter>
    <oddFooter xml:space="preserve">&amp;R&amp;"-,Bold" 23-Apr-24  </oddFoot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Combat Calculator</vt:lpstr>
      <vt:lpstr>Early Fight Example</vt:lpstr>
      <vt:lpstr>Mid Fight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Tnsumi</dc:creator>
  <cp:lastModifiedBy>Tnsumi</cp:lastModifiedBy>
  <cp:lastPrinted>2023-03-01T22:59:25Z</cp:lastPrinted>
  <dcterms:created xsi:type="dcterms:W3CDTF">2022-03-21T21:29:03Z</dcterms:created>
  <dcterms:modified xsi:type="dcterms:W3CDTF">2024-04-24T01:15:23Z</dcterms:modified>
</cp:coreProperties>
</file>